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codeName="EstaPastaDeTrabalho"/>
  <mc:AlternateContent xmlns:mc="http://schemas.openxmlformats.org/markup-compatibility/2006">
    <mc:Choice Requires="x15">
      <x15ac:absPath xmlns:x15ac="http://schemas.microsoft.com/office/spreadsheetml/2010/11/ac" url="G:\SELOG\UPLAN\"/>
    </mc:Choice>
  </mc:AlternateContent>
  <xr:revisionPtr revIDLastSave="0" documentId="13_ncr:1_{403BC02B-D746-4763-9ADF-28F4108C48CF}" xr6:coauthVersionLast="36" xr6:coauthVersionMax="36" xr10:uidLastSave="{00000000-0000-0000-0000-000000000000}"/>
  <bookViews>
    <workbookView xWindow="-90" yWindow="-90" windowWidth="28980" windowHeight="15780" tabRatio="862" activeTab="1" xr2:uid="{00000000-000D-0000-FFFF-FFFF00000000}"/>
  </bookViews>
  <sheets>
    <sheet name="Custo Final" sheetId="14" r:id="rId1"/>
    <sheet name="Custos Empregados" sheetId="6" r:id="rId2"/>
    <sheet name="Salários e Benefícios" sheetId="4" r:id="rId3"/>
    <sheet name="Material de Limpeza " sheetId="15" r:id="rId4"/>
    <sheet name="Uniformes" sheetId="16" r:id="rId5"/>
  </sheets>
  <definedNames>
    <definedName name="A" localSheetId="0">#REF!</definedName>
    <definedName name="A">#REF!</definedName>
    <definedName name="aaaa">#REF!</definedName>
    <definedName name="AAAsDAFDSAGFDSHG">#REF!</definedName>
    <definedName name="ALMOXARIFE">#REF!</definedName>
    <definedName name="_xlnm.Print_Area" localSheetId="0">'Custo Final'!$A$1:$O$4</definedName>
    <definedName name="_xlnm.Print_Area" localSheetId="1">'Custos Empregados'!$B$1:$J$102</definedName>
    <definedName name="_xlnm.Print_Area" localSheetId="2">'Salários e Benefícios'!$B$1:$G$4</definedName>
    <definedName name="B">#REF!</definedName>
    <definedName name="cbgnfgjg">#REF!</definedName>
    <definedName name="CDGFNFVBH">#REF!</definedName>
    <definedName name="E">#REF!</definedName>
    <definedName name="FTHRTGJHG">#REF!</definedName>
    <definedName name="gkghkj">#REF!</definedName>
    <definedName name="RTUJH">#REF!</definedName>
    <definedName name="SDFGDFGF">#REF!</definedName>
    <definedName name="SDFGSDGASDF">#REF!</definedName>
    <definedName name="sdfsdfsdf">#REF!</definedName>
    <definedName name="segdfhg">#REF!</definedName>
    <definedName name="SHGFSDHFFDG">#REF!</definedName>
    <definedName name="zdfsdf">#REF!</definedName>
  </definedNames>
  <calcPr calcId="191028"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6" l="1"/>
  <c r="I36" i="16" l="1"/>
  <c r="I31" i="16" l="1"/>
  <c r="I32" i="16"/>
  <c r="I18" i="16"/>
  <c r="I5" i="16"/>
  <c r="I9" i="16"/>
  <c r="H33" i="16"/>
  <c r="I33" i="16" s="1"/>
  <c r="H32" i="16"/>
  <c r="H31" i="16"/>
  <c r="H30" i="16"/>
  <c r="I30" i="16" s="1"/>
  <c r="H29" i="16"/>
  <c r="I29" i="16" s="1"/>
  <c r="H28" i="16"/>
  <c r="I28" i="16" s="1"/>
  <c r="H27" i="16"/>
  <c r="I27" i="16" s="1"/>
  <c r="H26" i="16"/>
  <c r="I26" i="16" s="1"/>
  <c r="H20" i="16"/>
  <c r="I20" i="16" s="1"/>
  <c r="H19" i="16"/>
  <c r="I19" i="16" s="1"/>
  <c r="H18" i="16"/>
  <c r="H17" i="16"/>
  <c r="I17" i="16" s="1"/>
  <c r="H16" i="16"/>
  <c r="I16" i="16" s="1"/>
  <c r="H10" i="16"/>
  <c r="I10" i="16" s="1"/>
  <c r="H9" i="16"/>
  <c r="H8" i="16"/>
  <c r="I8" i="16" s="1"/>
  <c r="H7" i="16"/>
  <c r="I7" i="16" s="1"/>
  <c r="H6" i="16"/>
  <c r="I6" i="16" s="1"/>
  <c r="H5" i="16"/>
  <c r="H4" i="16"/>
  <c r="I4" i="16" s="1"/>
  <c r="I35" i="16" l="1"/>
  <c r="DS29" i="15"/>
  <c r="DU29" i="15" s="1"/>
  <c r="DS28" i="15"/>
  <c r="DU28" i="15" s="1"/>
  <c r="DU27" i="15"/>
  <c r="DS27" i="15"/>
  <c r="DT27" i="15" s="1"/>
  <c r="DU26" i="15"/>
  <c r="DT26" i="15"/>
  <c r="DS26" i="15"/>
  <c r="DS25" i="15"/>
  <c r="DU25" i="15" s="1"/>
  <c r="DS24" i="15"/>
  <c r="DU24" i="15" s="1"/>
  <c r="DU23" i="15"/>
  <c r="DS23" i="15"/>
  <c r="DT23" i="15" s="1"/>
  <c r="DU22" i="15"/>
  <c r="DT22" i="15"/>
  <c r="DS22" i="15"/>
  <c r="DS21" i="15"/>
  <c r="DU21" i="15" s="1"/>
  <c r="DS20" i="15"/>
  <c r="DU20" i="15" s="1"/>
  <c r="DU19" i="15"/>
  <c r="DS19" i="15"/>
  <c r="DT19" i="15" s="1"/>
  <c r="DU18" i="15"/>
  <c r="DT18" i="15"/>
  <c r="DS18" i="15"/>
  <c r="DS17" i="15"/>
  <c r="DU17" i="15" s="1"/>
  <c r="DS16" i="15"/>
  <c r="DU16" i="15" s="1"/>
  <c r="DU15" i="15"/>
  <c r="DS15" i="15"/>
  <c r="DT15" i="15" s="1"/>
  <c r="DU14" i="15"/>
  <c r="DT14" i="15"/>
  <c r="DS14" i="15"/>
  <c r="DS13" i="15"/>
  <c r="DU13" i="15" s="1"/>
  <c r="DS12" i="15"/>
  <c r="DU12" i="15" s="1"/>
  <c r="DU11" i="15"/>
  <c r="DS11" i="15"/>
  <c r="DT11" i="15" s="1"/>
  <c r="DU10" i="15"/>
  <c r="DT10" i="15"/>
  <c r="DS10" i="15"/>
  <c r="DS9" i="15"/>
  <c r="DU9" i="15" s="1"/>
  <c r="DS8" i="15"/>
  <c r="DU8" i="15" s="1"/>
  <c r="DU7" i="15"/>
  <c r="DS7" i="15"/>
  <c r="DT7" i="15" s="1"/>
  <c r="DU6" i="15"/>
  <c r="DT6" i="15"/>
  <c r="DS6" i="15"/>
  <c r="DS5" i="15"/>
  <c r="DU5" i="15" s="1"/>
  <c r="DS4" i="15"/>
  <c r="DU4" i="15" s="1"/>
  <c r="DU30" i="15" l="1"/>
  <c r="DT5" i="15"/>
  <c r="DT13" i="15"/>
  <c r="DT17" i="15"/>
  <c r="DT21" i="15"/>
  <c r="DT25" i="15"/>
  <c r="DT29" i="15"/>
  <c r="DT9" i="15"/>
  <c r="DT4" i="15"/>
  <c r="DT8" i="15"/>
  <c r="DT12" i="15"/>
  <c r="DT16" i="15"/>
  <c r="DT20" i="15"/>
  <c r="DT24" i="15"/>
  <c r="DT28" i="15"/>
  <c r="DT30" i="15" l="1"/>
  <c r="J15" i="6" l="1"/>
  <c r="I25" i="6"/>
  <c r="I26" i="6"/>
  <c r="I30" i="6"/>
  <c r="I31" i="6"/>
  <c r="I32" i="6"/>
  <c r="I33" i="6"/>
  <c r="I34" i="6"/>
  <c r="I35" i="6"/>
  <c r="I36" i="6"/>
  <c r="I37" i="6"/>
  <c r="H42" i="6"/>
  <c r="J42" i="6" s="1"/>
  <c r="I65" i="6"/>
  <c r="J99" i="6"/>
  <c r="H87" i="6"/>
  <c r="I87" i="6"/>
  <c r="I88" i="6"/>
  <c r="I7" i="6"/>
  <c r="H56" i="6"/>
  <c r="H57" i="6"/>
  <c r="H58" i="6"/>
  <c r="H60" i="6"/>
  <c r="H61" i="6"/>
  <c r="E3" i="14"/>
  <c r="I89" i="6"/>
  <c r="H67" i="6"/>
  <c r="L4" i="14"/>
  <c r="H38" i="6"/>
  <c r="I91" i="6"/>
  <c r="H82" i="6"/>
  <c r="C76" i="6"/>
  <c r="C75" i="6"/>
  <c r="I72" i="6"/>
  <c r="C50" i="6"/>
  <c r="C49" i="6"/>
  <c r="C48" i="6"/>
  <c r="I67" i="6"/>
  <c r="I27" i="6"/>
  <c r="I38" i="6"/>
  <c r="J104" i="6"/>
  <c r="J44" i="6" l="1"/>
  <c r="J43" i="6"/>
  <c r="J18" i="6"/>
  <c r="J16" i="6"/>
  <c r="J41" i="6"/>
  <c r="J21" i="6" l="1"/>
  <c r="J95" i="6" s="1"/>
  <c r="J45" i="6"/>
  <c r="J50" i="6" s="1"/>
  <c r="I56" i="6" s="1"/>
  <c r="J25" i="6" l="1"/>
  <c r="J71" i="6"/>
  <c r="J72" i="6" s="1"/>
  <c r="J76" i="6" s="1"/>
  <c r="J26" i="6"/>
  <c r="J27" i="6" s="1"/>
  <c r="I57" i="6"/>
  <c r="J57" i="6" s="1"/>
  <c r="J56" i="6"/>
  <c r="J48" i="6" l="1"/>
  <c r="J32" i="6"/>
  <c r="J37" i="6"/>
  <c r="J33" i="6"/>
  <c r="J30" i="6"/>
  <c r="J34" i="6"/>
  <c r="J31" i="6"/>
  <c r="J36" i="6"/>
  <c r="J35" i="6"/>
  <c r="I60" i="6" l="1"/>
  <c r="I58" i="6"/>
  <c r="J38" i="6"/>
  <c r="J49" i="6" s="1"/>
  <c r="J51" i="6" s="1"/>
  <c r="J96" i="6" l="1"/>
  <c r="J58" i="6"/>
  <c r="I55" i="6"/>
  <c r="J55" i="6" s="1"/>
  <c r="I59" i="6"/>
  <c r="J60" i="6"/>
  <c r="J59" i="6" l="1"/>
  <c r="J61" i="6" s="1"/>
  <c r="I61" i="6"/>
  <c r="J97" i="6" l="1"/>
  <c r="J66" i="6"/>
  <c r="J65" i="6"/>
  <c r="J67" i="6" l="1"/>
  <c r="J75" i="6" s="1"/>
  <c r="J77" i="6" s="1"/>
  <c r="J98" i="6" s="1"/>
  <c r="J100" i="6" s="1"/>
  <c r="J85" i="6" s="1"/>
  <c r="J86" i="6" s="1"/>
  <c r="J87" i="6" s="1"/>
  <c r="J91" i="6" l="1"/>
  <c r="J101" i="6" s="1"/>
  <c r="J102" i="6" s="1"/>
  <c r="H3" i="14" s="1"/>
  <c r="J3" i="14" s="1"/>
  <c r="M3" i="14" s="1"/>
  <c r="O3" i="14" s="1"/>
  <c r="O4" i="14" s="1"/>
  <c r="R4" i="14" s="1"/>
  <c r="J90" i="6" l="1"/>
  <c r="J88" i="6"/>
  <c r="J8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adminwks</author>
  </authors>
  <commentList>
    <comment ref="C15" authorId="0" shapeId="0" xr:uid="{31BB91F7-685E-4439-8F24-0E5340640CE3}">
      <text>
        <r>
          <rPr>
            <b/>
            <sz val="9"/>
            <color indexed="81"/>
            <rFont val="Segoe UI"/>
            <family val="2"/>
          </rPr>
          <t>O salário base deve constar na aba "salários e benefícios" e será preenchido automaticamente nesta aba "custos empregados"</t>
        </r>
      </text>
    </comment>
    <comment ref="C16" authorId="0" shapeId="0" xr:uid="{1E8237C6-CC99-4642-924D-38919914F5DC}">
      <text>
        <r>
          <rPr>
            <b/>
            <sz val="9"/>
            <color indexed="81"/>
            <rFont val="Segoe UI"/>
            <family val="2"/>
          </rPr>
          <t>A periculosidade é calculada automaticamente na planilha (apenas para os locais com incidência)</t>
        </r>
      </text>
    </comment>
    <comment ref="C32" authorId="0" shapeId="0" xr:uid="{C7F0E1F2-06DE-48B0-9D3D-412429751A26}">
      <text>
        <r>
          <rPr>
            <sz val="9"/>
            <color indexed="81"/>
            <rFont val="Segoe UI"/>
            <family val="2"/>
          </rPr>
          <t xml:space="preserve">Preencher conforme a porcentagem da empresa, comprovando com apresentação da GFIP
</t>
        </r>
      </text>
    </comment>
    <comment ref="H32" authorId="0" shapeId="0" xr:uid="{8ED6BCB9-EF35-4E01-82A7-3C260D285906}">
      <text>
        <r>
          <rPr>
            <b/>
            <sz val="9"/>
            <color indexed="81"/>
            <rFont val="Segoe UI"/>
            <family val="2"/>
          </rPr>
          <t>Esta célula preenche automaticamente as demais da direita.</t>
        </r>
        <r>
          <rPr>
            <sz val="9"/>
            <color indexed="81"/>
            <rFont val="Segoe UI"/>
            <family val="2"/>
          </rPr>
          <t xml:space="preserve">
</t>
        </r>
      </text>
    </comment>
    <comment ref="C42" authorId="0" shapeId="0" xr:uid="{4B51D069-9B96-440A-807C-9DDE8FA6B8CA}">
      <text>
        <r>
          <rPr>
            <sz val="9"/>
            <color indexed="81"/>
            <rFont val="Segoe UI"/>
            <family val="2"/>
          </rPr>
          <t>Preencher conforme o  determinado na CCT utilizada pela licitante</t>
        </r>
      </text>
    </comment>
    <comment ref="H42" authorId="0" shapeId="0" xr:uid="{4634D138-26C1-449C-BE63-D2EEFE42AC3D}">
      <text>
        <r>
          <rPr>
            <sz val="9"/>
            <color indexed="81"/>
            <rFont val="Segoe UI"/>
            <family val="2"/>
          </rPr>
          <t>Esta célula preenche automaticamente as demais da direita</t>
        </r>
      </text>
    </comment>
    <comment ref="C43" authorId="0" shapeId="0" xr:uid="{6F16CB81-2F47-4DA0-9ADF-4A97A61F48F1}">
      <text>
        <r>
          <rPr>
            <sz val="9"/>
            <color indexed="81"/>
            <rFont val="Segoe UI"/>
            <family val="2"/>
          </rPr>
          <t>Preencher conforme o  determinado na CCT utilizada pela licitante</t>
        </r>
      </text>
    </comment>
    <comment ref="C44" authorId="0" shapeId="0" xr:uid="{25A3CAF4-99DF-456A-A502-DA4E431AAB22}">
      <text>
        <r>
          <rPr>
            <sz val="9"/>
            <color indexed="81"/>
            <rFont val="Segoe UI"/>
            <family val="2"/>
          </rPr>
          <t>Preencher conforme o  determinado na CCT utilizada pela licitante</t>
        </r>
      </text>
    </comment>
    <comment ref="H44" authorId="0" shapeId="0" xr:uid="{AC3E6371-1267-40A7-B933-9401F9617D60}">
      <text>
        <r>
          <rPr>
            <sz val="9"/>
            <color indexed="81"/>
            <rFont val="Segoe UI"/>
            <family val="2"/>
          </rPr>
          <t>Esta célula preenche automaticamente as demais da direita</t>
        </r>
      </text>
    </comment>
    <comment ref="H55" authorId="0" shapeId="0" xr:uid="{17E31876-888E-4CC2-A571-69EEF7DA8FF8}">
      <text>
        <r>
          <rPr>
            <sz val="9"/>
            <color indexed="81"/>
            <rFont val="Segoe UI"/>
            <family val="2"/>
          </rPr>
          <t>Inserir a probabilidade (porcentagem) que o licitante determinar para a execução do seu contrato. O somatório de API e APT deve ser de 100%.
Esta célular preenche automaticamente as células da direita e abaixo.</t>
        </r>
      </text>
    </comment>
    <comment ref="H59" authorId="0" shapeId="0" xr:uid="{A44019CB-5ED9-4966-8015-085718B83EA7}">
      <text>
        <r>
          <rPr>
            <sz val="9"/>
            <color indexed="81"/>
            <rFont val="Segoe UI"/>
            <family val="2"/>
          </rPr>
          <t>Inserir a probabilidade (porcentagem) que o licitante determinar para a execução do seu contrato. O somatório de API e APT deve ser de 100%.
Esta célular preenche automaticamente as células da direita e abaixo.</t>
        </r>
      </text>
    </comment>
    <comment ref="C66" authorId="0" shapeId="0" xr:uid="{65BF54D5-0C95-40AB-8CF9-C8C8D9C2C460}">
      <text>
        <r>
          <rPr>
            <b/>
            <sz val="9"/>
            <color indexed="81"/>
            <rFont val="Segoe UI"/>
            <family val="2"/>
          </rPr>
          <t>adminwks:</t>
        </r>
        <r>
          <rPr>
            <sz val="9"/>
            <color indexed="81"/>
            <rFont val="Segoe UI"/>
            <family val="2"/>
          </rPr>
          <t xml:space="preserve">
Corresponde a quantidade de dias de ausência justificada de cada posto para o período de 12 meses</t>
        </r>
      </text>
    </comment>
    <comment ref="I66" authorId="0" shapeId="0" xr:uid="{18B82FFE-121D-4A03-B31F-8B9E9BD1B30A}">
      <text>
        <r>
          <rPr>
            <b/>
            <sz val="9"/>
            <color indexed="81"/>
            <rFont val="Segoe UI"/>
            <family val="2"/>
          </rPr>
          <t>Importante leitura do caderno de pagamento pelo fato gerador. O licitante deverá estipular a quantidade de ausências justificadas, pois estas poderão ser cobradas da PF/RJ caso aconteça a reposição do profissional ausente.
Após este limite (n° de dias) o licitante deverá repor o profissional ausente, porém não poderá cobrar da PF/RJ.</t>
        </r>
        <r>
          <rPr>
            <sz val="9"/>
            <color indexed="81"/>
            <rFont val="Segoe UI"/>
            <family val="2"/>
          </rPr>
          <t xml:space="preserve">
</t>
        </r>
      </text>
    </comment>
    <comment ref="H80" authorId="0" shapeId="0" xr:uid="{9F3B8AE6-4BDE-40F6-BAD8-0CC0CF92D64F}">
      <text>
        <r>
          <rPr>
            <sz val="9"/>
            <color indexed="81"/>
            <rFont val="Segoe UI"/>
            <family val="2"/>
          </rPr>
          <t xml:space="preserve">Preencher de acordo com o valor a ser pago quando da entrega dos uniformes. Deverá ser demonstrada memório de cálculo/justificativa ou qualquer outro documento solicitado pelo Pregoeiro para comprovação dos valores.
</t>
        </r>
      </text>
    </comment>
    <comment ref="H81" authorId="0" shapeId="0" xr:uid="{FDE8E051-170F-4223-AC74-9CDAB292FC88}">
      <text>
        <r>
          <rPr>
            <sz val="9"/>
            <color indexed="81"/>
            <rFont val="Segoe UI"/>
            <family val="2"/>
          </rPr>
          <t xml:space="preserve">Preencher de acordo com o valor a ser pago quando da entrega dos relógios de ponto. Deverá ser demonstrada memório de cálculo/justificativa ou qualquer outro documento solicitado pelo Pregoeiro para comprovação dos valores.
Este valor será pago somente no primeiro ano de execução do contrato
</t>
        </r>
      </text>
    </comment>
    <comment ref="I85" authorId="0" shapeId="0" xr:uid="{1324D145-301A-4C35-8987-00CF9862FCF7}">
      <text>
        <r>
          <rPr>
            <b/>
            <sz val="9"/>
            <color indexed="81"/>
            <rFont val="Segoe UI"/>
            <family val="2"/>
          </rPr>
          <t>Preencher esta e as demais células referentes aos demais postos à direita cuidadosamente de acordo com a realidade da empresa evitando subdimensionamento.</t>
        </r>
      </text>
    </comment>
    <comment ref="I86" authorId="0" shapeId="0" xr:uid="{6B8AD6DD-0E1E-4A01-A685-0DA06679F065}">
      <text>
        <r>
          <rPr>
            <b/>
            <sz val="9"/>
            <color indexed="81"/>
            <rFont val="Segoe UI"/>
            <family val="2"/>
          </rPr>
          <t>Preencher esta e as demais células referentes aos demais postos à direita cuidadosamente de acordo com a realidade da empresa evitando subdimensionamento.</t>
        </r>
      </text>
    </comment>
    <comment ref="H88" authorId="0" shapeId="0" xr:uid="{9AB5EFC1-0C6E-4E29-BCC6-E29C1C0553E9}">
      <text>
        <r>
          <rPr>
            <b/>
            <sz val="9"/>
            <color indexed="81"/>
            <rFont val="Segoe UI"/>
            <family val="2"/>
          </rPr>
          <t>Preencher de acordo com a classificação tributária da empresa. Deverá ser juntada documentação comprobatória das porcentagens.
Esta célula atualiza automaticamente as demais da direita.</t>
        </r>
      </text>
    </comment>
    <comment ref="H89" authorId="0" shapeId="0" xr:uid="{02E4A34A-68F5-4AB9-AF41-33CCB92A94B4}">
      <text>
        <r>
          <rPr>
            <b/>
            <sz val="9"/>
            <color indexed="81"/>
            <rFont val="Segoe UI"/>
            <family val="2"/>
          </rPr>
          <t>Preencher de acordo com a classificação tributária da empresa. Deverá ser juntada documentação comprobatória das porcentagens.
Esta célula atualiza automaticamente as demais da direita.</t>
        </r>
      </text>
    </comment>
    <comment ref="H90" authorId="0" shapeId="0" xr:uid="{76439527-BB41-484F-9831-62FCDB701925}">
      <text>
        <r>
          <rPr>
            <b/>
            <sz val="9"/>
            <color indexed="81"/>
            <rFont val="Segoe UI"/>
            <family val="2"/>
          </rPr>
          <t>As células referentes ao ISSQN foram preenchidas manualmente, pois pode ocorrer diferenciação nas alíquotas dos municípios</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adminwks</author>
  </authors>
  <commentList>
    <comment ref="F4" authorId="0" shapeId="0" xr:uid="{54944941-F1EB-4436-9D17-EE2C4AC226B0}">
      <text>
        <r>
          <rPr>
            <sz val="9"/>
            <color indexed="81"/>
            <rFont val="Segoe UI"/>
            <family val="2"/>
          </rPr>
          <t>Esta célula atualiza automaticamente a planilha "Custos Empregados".
Preencher conforme a CCT utilizada pela empresa.</t>
        </r>
      </text>
    </comment>
  </commentList>
</comments>
</file>

<file path=xl/sharedStrings.xml><?xml version="1.0" encoding="utf-8"?>
<sst xmlns="http://schemas.openxmlformats.org/spreadsheetml/2006/main" count="381" uniqueCount="260">
  <si>
    <t>Grupo</t>
  </si>
  <si>
    <t>Item</t>
  </si>
  <si>
    <t>Local de Atuação</t>
  </si>
  <si>
    <t>Turno</t>
  </si>
  <si>
    <t>Tipo Cargo</t>
  </si>
  <si>
    <t>Jornada</t>
  </si>
  <si>
    <t>Descrição</t>
  </si>
  <si>
    <t>Valor proposto por empregado</t>
  </si>
  <si>
    <t>Quantidade de empregados por posto</t>
  </si>
  <si>
    <t>Custo Mensal Posto</t>
  </si>
  <si>
    <t>Quantidade de postos</t>
  </si>
  <si>
    <t>Qtd Empregados</t>
  </si>
  <si>
    <t>Total Mensal (R$)</t>
  </si>
  <si>
    <t>Qtd Meses</t>
  </si>
  <si>
    <t>A</t>
  </si>
  <si>
    <t>B</t>
  </si>
  <si>
    <t>C = A x B</t>
  </si>
  <si>
    <t>D</t>
  </si>
  <si>
    <t>E</t>
  </si>
  <si>
    <t>F = C x D</t>
  </si>
  <si>
    <t>G</t>
  </si>
  <si>
    <t>H = F x G</t>
  </si>
  <si>
    <t>DIURNO</t>
  </si>
  <si>
    <t>Nº DO PROCESSO</t>
  </si>
  <si>
    <t>LICITAÇÃO</t>
  </si>
  <si>
    <t>1 - Tipo de Serviço</t>
  </si>
  <si>
    <t>2- Classificação Brasileira de Ocupação (CBO)</t>
  </si>
  <si>
    <t>4101-05</t>
  </si>
  <si>
    <t>3- Salário Normativo da Categoria Profisisonal</t>
  </si>
  <si>
    <t>4 - Categoria Profissional (Vinculada à Execução contratual)</t>
  </si>
  <si>
    <t>5 - Data Base</t>
  </si>
  <si>
    <t>01º de janeiro</t>
  </si>
  <si>
    <t xml:space="preserve">4 - Convenção Coletiva </t>
  </si>
  <si>
    <t>6 - Nº de meses de execução contratual</t>
  </si>
  <si>
    <t>12 meses</t>
  </si>
  <si>
    <t>Modulo 1 -Composição de Remuneração</t>
  </si>
  <si>
    <t>COMPOSIÇÃO DA REMUNERAÇÃO</t>
  </si>
  <si>
    <t>%</t>
  </si>
  <si>
    <t>VALOR (R$)</t>
  </si>
  <si>
    <t>Salário Base</t>
  </si>
  <si>
    <t>C</t>
  </si>
  <si>
    <t>F</t>
  </si>
  <si>
    <t>TOTAL DA REMUNERAÇÃO</t>
  </si>
  <si>
    <t>Módulo 2 - Encargos e Benefícios Mensais e Diários</t>
  </si>
  <si>
    <t>2.1</t>
  </si>
  <si>
    <t>Submódulo  2.1 - 13º SALÁRIO E ADICIONAL DE FÉRIAS</t>
  </si>
  <si>
    <t>13 º (Décimo-terceiro) salário</t>
  </si>
  <si>
    <t xml:space="preserve">TOTAL DE 13º SALÁRIO E DE ADICIONAL DE FÉRIAS </t>
  </si>
  <si>
    <t>2.2</t>
  </si>
  <si>
    <t>Submódulo 2.2 -  ENCARGOS PREVIDÊNCIÁRIOS E FGTS</t>
  </si>
  <si>
    <t>INSS</t>
  </si>
  <si>
    <t>SALÁRIO EDUCAÇÃO</t>
  </si>
  <si>
    <t>SAT</t>
  </si>
  <si>
    <t>SESI OU SESC</t>
  </si>
  <si>
    <t>SENAI OU SENAC</t>
  </si>
  <si>
    <t>SEBRAE</t>
  </si>
  <si>
    <t>INCRA</t>
  </si>
  <si>
    <t>H</t>
  </si>
  <si>
    <t>FGTS</t>
  </si>
  <si>
    <t>TOTAL DE ENCARGOS PREVIDÊNCIÁRIOS E FGTS</t>
  </si>
  <si>
    <t>2.3</t>
  </si>
  <si>
    <t>Submódulo 2.3 - BENEFÍCIOS MENSAIS E DIÁRIOS</t>
  </si>
  <si>
    <t>TOTAL DE BENEFÍCIOS MENSAIS E DIÁRIOS</t>
  </si>
  <si>
    <t>Quadro-Resumo do Módulo 2 - Encargos e Benefícios anuais, mensais e diários</t>
  </si>
  <si>
    <t xml:space="preserve">TOTAL </t>
  </si>
  <si>
    <t>Módulo 3 - Provisão para Rescisão</t>
  </si>
  <si>
    <t xml:space="preserve"> PROVISÃO PARA RESCISÃO</t>
  </si>
  <si>
    <t>Aviso Prévio Indenizado</t>
  </si>
  <si>
    <t>Incidência do FGTS sobre Aviso Prévio Indenizado</t>
  </si>
  <si>
    <t>TOTAL DE PROVISÃO PARA RESCISÃO</t>
  </si>
  <si>
    <t>Módulo 4 - Custos de Reposição do Profissional Ausente</t>
  </si>
  <si>
    <t>Submódulo 4.1 COMPOSIÇÃO DO CUSTO DE REPOSIÇÃO DO PROFISISONAL AUSENTE</t>
  </si>
  <si>
    <t>TOTAL DE CUSTO DE REPOSIÇÃO</t>
  </si>
  <si>
    <t>Submódulo 4.2 INTRAJORNADA</t>
  </si>
  <si>
    <t>INTRAJORNADA</t>
  </si>
  <si>
    <t>Intervalo para repouso e alimentação</t>
  </si>
  <si>
    <t>TOTAL INTRAJORNADA</t>
  </si>
  <si>
    <t>Quadro-Resumo do Módulo 4 - CUSTO DE REPOSIÇÃO DE PROFISSIONAL AUSENTE</t>
  </si>
  <si>
    <t>4.1</t>
  </si>
  <si>
    <t>4.2</t>
  </si>
  <si>
    <t>Módulo 5 - Insumos Diversos</t>
  </si>
  <si>
    <t>Uniformes</t>
  </si>
  <si>
    <t>TOTAL DOS INSUMOS</t>
  </si>
  <si>
    <t>Lucro</t>
  </si>
  <si>
    <t>TRIBUTOS</t>
  </si>
  <si>
    <t>C.1</t>
  </si>
  <si>
    <t>C.2</t>
  </si>
  <si>
    <t>C.3</t>
  </si>
  <si>
    <t>TOTAL DO MÓDULO 6</t>
  </si>
  <si>
    <t>QUADRO RESUMO DO CUSTO POR EMPREGADO</t>
  </si>
  <si>
    <t>Mão-de-Obra vinculada à execução contratual (valor por empregado)</t>
  </si>
  <si>
    <t>Modulo 1 - Composição da Remuneração</t>
  </si>
  <si>
    <t>Modulo 2- Encagos e Benefícios Anuais, Mensais e Diários</t>
  </si>
  <si>
    <t>Modulo 3 - Provisão Para Rescisão</t>
  </si>
  <si>
    <t>Módulo 4 - Custo de Reposição Profisasional Ausente</t>
  </si>
  <si>
    <t>Modulo 5 - Insumos Diversos</t>
  </si>
  <si>
    <t>Subtotal (A + B + C + D + E)</t>
  </si>
  <si>
    <t>PREÇO TOTAL POR EMPREGADO</t>
  </si>
  <si>
    <t>CATEGORIA PROFISSIONAL</t>
  </si>
  <si>
    <t>SINDICATO VINCULADO À CATEGORIA</t>
  </si>
  <si>
    <t>CONVENÇÃO COLETIVA</t>
  </si>
  <si>
    <t>VALE ALIMENTAÇÃO</t>
  </si>
  <si>
    <t>Supervisor</t>
  </si>
  <si>
    <t>Módulo 6 - Custos Indiretos, Tributos e Lucro</t>
  </si>
  <si>
    <t>COMPOSIÇÃO DOS CUSTOS</t>
  </si>
  <si>
    <t>Férias</t>
  </si>
  <si>
    <t>Ausência justificada</t>
  </si>
  <si>
    <t>Adicional de Férias</t>
  </si>
  <si>
    <t>Tributos Federais (COFINS)</t>
  </si>
  <si>
    <t>Tributos Municipias (ISS)</t>
  </si>
  <si>
    <t>Tributos Federais (PIS)</t>
  </si>
  <si>
    <t>API - Aviso Prévio Indenizado - Com Probabilidade</t>
  </si>
  <si>
    <t>APT - Aviso Prévio Trabalhado - Com Probabilidade</t>
  </si>
  <si>
    <t>Multa do FGTS sobre o Aviso Prévio Trabalhado</t>
  </si>
  <si>
    <t>Probabilidade</t>
  </si>
  <si>
    <t>Multa do FGTS sobre o Aviso Prévio Indenizado</t>
  </si>
  <si>
    <t>Percentuais e Valores Comuns aos Postos</t>
  </si>
  <si>
    <t>Dias Afastamentos em 12 meses</t>
  </si>
  <si>
    <t>Periculosidade</t>
  </si>
  <si>
    <t>5 - Local de atuação</t>
  </si>
  <si>
    <t>Local</t>
  </si>
  <si>
    <t>Rio de Janeiro</t>
  </si>
  <si>
    <t>SR/PF/RJ</t>
  </si>
  <si>
    <t>40h</t>
  </si>
  <si>
    <t xml:space="preserve">  Prestação de serviços continuados apoio administrativo</t>
  </si>
  <si>
    <t>Total:</t>
  </si>
  <si>
    <t>2022/2023</t>
  </si>
  <si>
    <t>Cálculo da carga horária</t>
  </si>
  <si>
    <t>Relógio de Ponto Biométrico</t>
  </si>
  <si>
    <t>Auxílio Alimentação</t>
  </si>
  <si>
    <t>Custos Indiretos</t>
  </si>
  <si>
    <t>Módulo 6 - CUSTOS INDIRETOS, TRIBUTOS E LUCRO</t>
  </si>
  <si>
    <t>Quantidade de dias</t>
  </si>
  <si>
    <t>Vale transporte</t>
  </si>
  <si>
    <t>Contratação da Prestação de serviços continuados de marinharia</t>
  </si>
  <si>
    <t>Moço de convés</t>
  </si>
  <si>
    <t>SINDMARCONVÉS</t>
  </si>
  <si>
    <t>Tabela salarial  2022/2023</t>
  </si>
  <si>
    <t>ETAPA</t>
  </si>
  <si>
    <t/>
  </si>
  <si>
    <t>Gratificação Função (50% SB)</t>
  </si>
  <si>
    <t>Passagem</t>
  </si>
  <si>
    <t>Viagem  - Angra dos Reis - item 4.1.1 do TR</t>
  </si>
  <si>
    <t>Viagem  - Itaguaí - item 4.1.1 do TR</t>
  </si>
  <si>
    <t>08455.005745/2022-42</t>
  </si>
  <si>
    <t>PREGÃO ELETRÔNICO /2022</t>
  </si>
  <si>
    <t>DESCRIÇÃO DO ITEM</t>
  </si>
  <si>
    <t>UNIDADE</t>
  </si>
  <si>
    <t>QTDE MENSAL</t>
  </si>
  <si>
    <t>QTDE ANUAL</t>
  </si>
  <si>
    <t>Xampu com cera</t>
  </si>
  <si>
    <t>LITRO</t>
  </si>
  <si>
    <t>Detergente neutro</t>
  </si>
  <si>
    <t>Desengraxante alcalino</t>
  </si>
  <si>
    <t>Limpador multiuso</t>
  </si>
  <si>
    <t>Limpa vidro 500 ML</t>
  </si>
  <si>
    <t>LATA</t>
  </si>
  <si>
    <t>Sapólio liquido 450ML</t>
  </si>
  <si>
    <t>Sal azedo</t>
  </si>
  <si>
    <t>KG</t>
  </si>
  <si>
    <t>PAR</t>
  </si>
  <si>
    <t>Desinfetante</t>
  </si>
  <si>
    <t>Esponja dupla face</t>
  </si>
  <si>
    <t>Papel toalha (Pacote de 1000 folhas)</t>
  </si>
  <si>
    <t>PACOTE</t>
  </si>
  <si>
    <t>ROLO</t>
  </si>
  <si>
    <t>Álcool gel 500G</t>
  </si>
  <si>
    <t>Água sanitária</t>
  </si>
  <si>
    <t>Saco de lixo 50 litros</t>
  </si>
  <si>
    <t>Silicone limpeza painel 200 ML</t>
  </si>
  <si>
    <t>Cera náutica 200G</t>
  </si>
  <si>
    <t>Trapo de limpeza</t>
  </si>
  <si>
    <t>Massa de polir a base água 1KG</t>
  </si>
  <si>
    <t>Escova manual de limpeza</t>
  </si>
  <si>
    <t>Pincel para limpeza de painéis</t>
  </si>
  <si>
    <t>Estopa de polir</t>
  </si>
  <si>
    <t>TOTAL:</t>
  </si>
  <si>
    <t>LISTA DE MATERIAL</t>
  </si>
  <si>
    <t>ITEM</t>
  </si>
  <si>
    <t>COTAÇÃO</t>
  </si>
  <si>
    <t>Empresa 1</t>
  </si>
  <si>
    <t>Empresa 2</t>
  </si>
  <si>
    <t>Empresa 3</t>
  </si>
  <si>
    <t>VALOR MÉDIO</t>
  </si>
  <si>
    <r>
      <t>Bactericida para desinfecção de A/C por névoa (</t>
    </r>
    <r>
      <rPr>
        <b/>
        <sz val="11"/>
        <color rgb="FF000000"/>
        <rFont val="Calibri"/>
        <family val="2"/>
        <scheme val="minor"/>
      </rPr>
      <t>SPRAY</t>
    </r>
    <r>
      <rPr>
        <sz val="11"/>
        <color rgb="FF000000"/>
        <rFont val="Calibri"/>
        <family val="2"/>
        <scheme val="minor"/>
      </rPr>
      <t>)</t>
    </r>
  </si>
  <si>
    <r>
      <t xml:space="preserve">Luva descartável </t>
    </r>
    <r>
      <rPr>
        <b/>
        <sz val="11"/>
        <color rgb="FF000000"/>
        <rFont val="Calibri"/>
        <family val="2"/>
        <scheme val="minor"/>
      </rPr>
      <t>LÁTEX</t>
    </r>
  </si>
  <si>
    <r>
      <t xml:space="preserve">Papel higiênico </t>
    </r>
    <r>
      <rPr>
        <b/>
        <sz val="11"/>
        <color rgb="FF000000"/>
        <rFont val="Calibri"/>
        <family val="2"/>
        <scheme val="minor"/>
      </rPr>
      <t>100x300</t>
    </r>
  </si>
  <si>
    <r>
      <t>Pano de chão de algodão</t>
    </r>
    <r>
      <rPr>
        <b/>
        <sz val="11"/>
        <color rgb="FF000000"/>
        <rFont val="Calibri"/>
        <family val="2"/>
        <scheme val="minor"/>
      </rPr>
      <t xml:space="preserve"> 50x70</t>
    </r>
  </si>
  <si>
    <r>
      <t xml:space="preserve">Vassoura </t>
    </r>
    <r>
      <rPr>
        <b/>
        <sz val="11"/>
        <color rgb="FF000000"/>
        <rFont val="Calibri"/>
        <family val="2"/>
        <scheme val="minor"/>
      </rPr>
      <t>MULTIUSO</t>
    </r>
    <r>
      <rPr>
        <sz val="11"/>
        <color rgb="FF000000"/>
        <rFont val="Calibri"/>
        <family val="2"/>
        <scheme val="minor"/>
      </rPr>
      <t xml:space="preserve"> com cerdas plástica</t>
    </r>
  </si>
  <si>
    <r>
      <t>Rodo</t>
    </r>
    <r>
      <rPr>
        <b/>
        <sz val="11"/>
        <color rgb="FF000000"/>
        <rFont val="Calibri"/>
        <family val="2"/>
        <scheme val="minor"/>
      </rPr>
      <t xml:space="preserve"> plástico 40cm</t>
    </r>
  </si>
  <si>
    <t>X</t>
  </si>
  <si>
    <t>UNIFORMES E MATERIAIS DE PROTEÇÃO INDIVIDUAL</t>
  </si>
  <si>
    <t>MATERIAL</t>
  </si>
  <si>
    <t>VALOR FINAL</t>
  </si>
  <si>
    <t xml:space="preserve">Empresa 1 </t>
  </si>
  <si>
    <t>Camisa manga curta, gola careca, cor azul royal, malha fria, logomarca da Contratada impressa no peito esquerdo e a inscrição “moço de convés” impressa nas costas. (aplicações na cor branca).</t>
  </si>
  <si>
    <t>Bermuda tipo pijama, tecido em brim, cor azul royal.</t>
  </si>
  <si>
    <t>Calçado de segurança, tipo botina, cor preta.</t>
  </si>
  <si>
    <t>Sapatilha náutica, produzida em Neoprene preto com tela drenante na cor azul, solado altamente aderente e antiderrapante, feito em borracha vulcanizada e uso indicado para barcos, veleiros e Jet Ski.</t>
  </si>
  <si>
    <t>Meia preta, de algodão.</t>
  </si>
  <si>
    <t>Cinto de nylon, tipo militar, na cor preta.</t>
  </si>
  <si>
    <t xml:space="preserve">Camisa de malha fria, com proteção solar (UV-A e UV-B), com fator de proteção solar 50 (mínimo), na cor azul, costuras planas, corte justo, ausência de costuras sob os braços, rapidez de secagem (específica para atividades aquáticas) Material com tratamento que acelera a secagem. </t>
  </si>
  <si>
    <t>USO EM REPRESENTAÇÃO</t>
  </si>
  <si>
    <t xml:space="preserve">ITEM </t>
  </si>
  <si>
    <t xml:space="preserve">MATERIAL </t>
  </si>
  <si>
    <t>Camisa manga curta, tipo gola polo, cor branca, com logomarca da empresa impresso no peito esquerdo, inscrição “moço de convés” impressa nas costas. (aplicações na cor azul).</t>
  </si>
  <si>
    <t>Bermuda, tipo cardin, cor branca, em brim.</t>
  </si>
  <si>
    <t>Tênis branco, tipo corrida.</t>
  </si>
  <si>
    <t>Meia branca, tipo esportiva, de algodão.</t>
  </si>
  <si>
    <t>Cinto de nylon, tipo militar, cor branca.</t>
  </si>
  <si>
    <t>EQUIPAMENTO DE PROTEÇÃO INDIVIDUAL (EPIs)</t>
  </si>
  <si>
    <t xml:space="preserve">Protetor solar (UV-A e UV-B), fator de proteção solar 50 (mínimo), resistente à água por 2 horas (mínimo), foto-estável (mesma proteção durante todo o tempo de exposição ao sol) e dermatologicamente testado e aprovado. </t>
  </si>
  <si>
    <t>200 ml (BIMESTRALMENTE)</t>
  </si>
  <si>
    <t>Luva de algodão, com pigmentos em PVC antiderrapante na palma e nos dedos, punho tricotado em elástico com acabamento em overlock e ideais para atividades que exigem resistência e principalmente tato, como por exemplo, indústria de metal, mecânica em geral, automobilística, moveleira, montagem, construção civil, logística e náutica. Deve atender integralmente a ABNT NBR 13712/1996.</t>
  </si>
  <si>
    <t>PAR (BIMESTRALMENTE)</t>
  </si>
  <si>
    <t>Máscara semi-facial reutilizável, um quarto facial, com respirador e filtro simples. Indicado para processos de pintura com spray, manuseio de tintas e solventes e aplicação de agrotóxicos.</t>
  </si>
  <si>
    <t>UNIDADES (ANUALMENTE)</t>
  </si>
  <si>
    <t xml:space="preserve">Cartucho Químico para vapores orgânicos e gases ácidos, contendo carvão ativado tratado, para ser ser utilizado com o  respirador purificador de ar de manutenção, reutilizável, meia peça facial. </t>
  </si>
  <si>
    <t>UNIDADES (BIMESTRALMENTE)</t>
  </si>
  <si>
    <t>Luva de segurança, para proteção contra agentes químicos, confeccionada em borracha natural, revestimento interno em algodão flocado, antiderrapante na palma e face palmar dos dedos, punho com virola. Aprovado para proteção das mãos do usuário contra agentes abrasivos, escoriantes, cortantes e perfurantes, e contra agentes químicos, tais como: Detergentes, Sabões, Amoníaco, Álcoois, Éteres e Cetonas.</t>
  </si>
  <si>
    <t xml:space="preserve">Boné, tipo legionário, confeccionado com protetor de nuca e orelha, cordão elástico para regular o tamanho, na cor branca e fabricado com material leve, de secagem rápida e proteção UV-A e UV-B. </t>
  </si>
  <si>
    <t>Óculos de proteção, armação na cor preta, lentes na cor escura (preto, marrom ou verde), lentes de policarbonato P400 com 100% de proteção contra os raios UV-A e UV-B (ultravioleta), além de possuir foco descentrado (mantém o eixo de visão na posição correta) evitando o efeito prismático e que atendam integralmente a NORMA BRASILEIRA NBR12312-1/2015 ou alteração posterior.</t>
  </si>
  <si>
    <t>Protetor auditivo, tipo concha, atenuação de 23db, dobrável, ajuste nas conchas e conchas acolchoadas e que atendam integralmente a ANSI.S.12.6/1997 ou alteração posterior.</t>
  </si>
  <si>
    <t>SALÁRIO (40h)</t>
  </si>
  <si>
    <t>Valor Mensal</t>
  </si>
  <si>
    <t>Valor Anual</t>
  </si>
  <si>
    <t>VALOR MENSAL (DS*DN)</t>
  </si>
  <si>
    <t>VALOR ANUAL (DT*DO)</t>
  </si>
  <si>
    <t xml:space="preserve">Total: </t>
  </si>
  <si>
    <t>Custo Material de Limpeza</t>
  </si>
  <si>
    <t>Total Contrato Anual (R$)</t>
  </si>
  <si>
    <t>CUSTO FINAL (ANUAL)</t>
  </si>
  <si>
    <t>QUANTIDADE MATERIAL</t>
  </si>
  <si>
    <t>Valor Unitário</t>
  </si>
  <si>
    <t>Passagem (descriminado)</t>
  </si>
  <si>
    <r>
      <t>Residência até a Rodoviária do Rio de Janeiro: (</t>
    </r>
    <r>
      <rPr>
        <b/>
        <sz val="11"/>
        <color theme="1"/>
        <rFont val="Calibri"/>
        <family val="2"/>
        <scheme val="minor"/>
      </rPr>
      <t>Valor: R$ 4,30</t>
    </r>
    <r>
      <rPr>
        <sz val="11"/>
        <color theme="1"/>
        <rFont val="Calibri"/>
        <family val="2"/>
        <scheme val="minor"/>
      </rPr>
      <t>)</t>
    </r>
  </si>
  <si>
    <r>
      <t>Porto de Itaguaí até a Rodoviária de Itaguaí: (</t>
    </r>
    <r>
      <rPr>
        <b/>
        <sz val="11"/>
        <color theme="1"/>
        <rFont val="Calibri"/>
        <family val="2"/>
        <scheme val="minor"/>
      </rPr>
      <t>Valor: R$ 4,75</t>
    </r>
    <r>
      <rPr>
        <sz val="11"/>
        <color theme="1"/>
        <rFont val="Calibri"/>
        <family val="2"/>
        <scheme val="minor"/>
      </rPr>
      <t>)</t>
    </r>
  </si>
  <si>
    <r>
      <t>Rodoviária de Itaguaí até a Rodoviária do Rio de Janeiro: (</t>
    </r>
    <r>
      <rPr>
        <b/>
        <sz val="11"/>
        <color theme="1"/>
        <rFont val="Calibri"/>
        <family val="2"/>
        <scheme val="minor"/>
      </rPr>
      <t>Valor: R$ 11,50</t>
    </r>
    <r>
      <rPr>
        <sz val="11"/>
        <color theme="1"/>
        <rFont val="Calibri"/>
        <family val="2"/>
        <scheme val="minor"/>
      </rPr>
      <t>)</t>
    </r>
  </si>
  <si>
    <r>
      <t>Rodoviária do Rio de Janeiro até a residência: (</t>
    </r>
    <r>
      <rPr>
        <b/>
        <sz val="11"/>
        <color theme="1"/>
        <rFont val="Calibri"/>
        <family val="2"/>
        <scheme val="minor"/>
      </rPr>
      <t>Valor: R$ 4,30</t>
    </r>
    <r>
      <rPr>
        <sz val="11"/>
        <color theme="1"/>
        <rFont val="Calibri"/>
        <family val="2"/>
        <scheme val="minor"/>
      </rPr>
      <t>)</t>
    </r>
  </si>
  <si>
    <t>VIAGEM ITAGUAÍ</t>
  </si>
  <si>
    <t>TOTAL</t>
  </si>
  <si>
    <t>VIAGEM ANGRA DOS REIS</t>
  </si>
  <si>
    <t>Viagem Itaguaí</t>
  </si>
  <si>
    <t>Viagem Angra dos Reis</t>
  </si>
  <si>
    <t>VALOR TOTAL (ANUAL) POR POSTO</t>
  </si>
  <si>
    <t>VALOR MENSAL POR POSTO</t>
  </si>
  <si>
    <t>VALOR FINAL (H*C)</t>
  </si>
  <si>
    <r>
      <t>Rodoviária do Rio de Janeiro até a Rodoviária de Itaguaí: (</t>
    </r>
    <r>
      <rPr>
        <b/>
        <sz val="11"/>
        <color theme="1"/>
        <rFont val="Calibri"/>
        <family val="2"/>
        <scheme val="minor"/>
      </rPr>
      <t>Valor: R$ 11,90</t>
    </r>
    <r>
      <rPr>
        <sz val="11"/>
        <color theme="1"/>
        <rFont val="Calibri"/>
        <family val="2"/>
        <scheme val="minor"/>
      </rPr>
      <t>)</t>
    </r>
  </si>
  <si>
    <r>
      <t>Rodoviária de Itaguaí até o Porto de Itaguaí (</t>
    </r>
    <r>
      <rPr>
        <b/>
        <sz val="11"/>
        <color theme="1"/>
        <rFont val="Calibri"/>
        <family val="2"/>
        <scheme val="minor"/>
      </rPr>
      <t>Valor: R$ 5,75</t>
    </r>
    <r>
      <rPr>
        <sz val="11"/>
        <color theme="1"/>
        <rFont val="Calibri"/>
        <family val="2"/>
        <scheme val="minor"/>
      </rPr>
      <t>)</t>
    </r>
  </si>
  <si>
    <t>IDA R$ 21,95</t>
  </si>
  <si>
    <t>VOLTA R$ 21,95</t>
  </si>
  <si>
    <r>
      <t>Rodoviária do Rio de Janeiro até a Marina Verolme: (</t>
    </r>
    <r>
      <rPr>
        <b/>
        <sz val="11"/>
        <color theme="1"/>
        <rFont val="Calibri"/>
        <family val="2"/>
        <scheme val="minor"/>
      </rPr>
      <t>Valor: R$ 60,20</t>
    </r>
    <r>
      <rPr>
        <sz val="11"/>
        <color theme="1"/>
        <rFont val="Calibri"/>
        <family val="2"/>
        <scheme val="minor"/>
      </rPr>
      <t>)</t>
    </r>
  </si>
  <si>
    <r>
      <t>Marina Verolme até a Rodoviária do Rio de Janeiro: (</t>
    </r>
    <r>
      <rPr>
        <b/>
        <sz val="11"/>
        <color theme="1"/>
        <rFont val="Calibri"/>
        <family val="2"/>
        <scheme val="minor"/>
      </rPr>
      <t>Valor: R$ 60,20</t>
    </r>
    <r>
      <rPr>
        <sz val="11"/>
        <color theme="1"/>
        <rFont val="Calibri"/>
        <family val="2"/>
        <scheme val="minor"/>
      </rPr>
      <t>)</t>
    </r>
  </si>
  <si>
    <t>VOLTA R$ 64,50</t>
  </si>
  <si>
    <t>IDA R$ 64,50</t>
  </si>
  <si>
    <t>FUNÇÃO</t>
  </si>
  <si>
    <t>MOÇO DE CONVÉS</t>
  </si>
  <si>
    <t>JORNADA DE TRABALHO</t>
  </si>
  <si>
    <t>44 HORAS SEMANAIS</t>
  </si>
  <si>
    <t>SALÁRIO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</si>
</sst>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43" formatCode="_-* #,##0.00_-;\-* #,##0.00_-;_-* &quot;-&quot;??_-;_-@_-"/>
    <numFmt numFmtId="164" formatCode="_(* #,##0.00_);_(* \(#,##0.00\);_(* \-??_);_(@_)"/>
    <numFmt numFmtId="165" formatCode="&quot;R$&quot;\ #,##0.00"/>
    <numFmt numFmtId="166" formatCode="_(&quot;R$ &quot;* #,##0.00_);_(&quot;R$ &quot;* \(#,##0.00\);_(&quot;R$ &quot;* &quot;-&quot;??_);_(@_)"/>
    <numFmt numFmtId="167" formatCode="_-* #,##0_-;\-* #,##0_-;_-* &quot;-&quot;??_-;_-@_-"/>
  </numFmts>
  <fonts count="43">
    <font>
      <sz val="11"/>
      <color theme="1"/>
      <name val="Calibri"/>
      <family val="2"/>
      <scheme val="minor"/>
    </font>
    <font>
      <sz val="11"/>
      <color theme="1"/>
      <name val="Calibri"/>
      <family val="2"/>
      <scheme val="minor"/>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b/>
      <sz val="9"/>
      <color theme="1"/>
      <name val="Calibri"/>
      <family val="2"/>
      <scheme val="minor"/>
    </font>
    <font>
      <sz val="9"/>
      <color theme="1"/>
      <name val="Calibri"/>
      <family val="2"/>
      <scheme val="minor"/>
    </font>
    <font>
      <b/>
      <sz val="8"/>
      <name val="Century Gothic"/>
      <family val="2"/>
    </font>
    <font>
      <sz val="8"/>
      <name val="Century Gothic"/>
      <family val="2"/>
    </font>
    <font>
      <b/>
      <sz val="8"/>
      <color rgb="FFFF0000"/>
      <name val="Century Gothic"/>
      <family val="2"/>
    </font>
    <font>
      <sz val="8"/>
      <color theme="1"/>
      <name val="Century Gothic"/>
      <family val="2"/>
    </font>
    <font>
      <sz val="8"/>
      <color theme="1"/>
      <name val="Century GotCehic"/>
    </font>
    <font>
      <b/>
      <sz val="9"/>
      <color theme="1"/>
      <name val="Century GotCehic"/>
    </font>
    <font>
      <sz val="9"/>
      <color theme="1"/>
      <name val="Century GotCehic"/>
    </font>
    <font>
      <sz val="8"/>
      <color rgb="FFFF0000"/>
      <name val="Century Gothic"/>
      <family val="2"/>
    </font>
    <font>
      <sz val="8"/>
      <name val="Century GotCehic"/>
    </font>
    <font>
      <sz val="11"/>
      <name val="Calibri"/>
      <family val="2"/>
      <scheme val="minor"/>
    </font>
    <font>
      <b/>
      <sz val="8"/>
      <name val="Century GotCehic"/>
    </font>
    <font>
      <sz val="9"/>
      <color indexed="81"/>
      <name val="Segoe UI"/>
      <family val="2"/>
    </font>
    <font>
      <b/>
      <sz val="9"/>
      <color indexed="81"/>
      <name val="Segoe UI"/>
      <family val="2"/>
    </font>
    <font>
      <b/>
      <sz val="11"/>
      <color rgb="FF000000"/>
      <name val="Calibri"/>
      <family val="2"/>
      <scheme val="minor"/>
    </font>
    <font>
      <sz val="11"/>
      <color rgb="FF000000"/>
      <name val="Calibri"/>
      <family val="2"/>
      <scheme val="minor"/>
    </font>
    <font>
      <b/>
      <sz val="11"/>
      <name val="Calibri"/>
      <family val="2"/>
      <scheme val="minor"/>
    </font>
    <font>
      <b/>
      <sz val="8"/>
      <color theme="1"/>
      <name val="Century GotCehic"/>
    </font>
    <font>
      <sz val="9"/>
      <color theme="1"/>
      <name val="Century Go"/>
    </font>
    <font>
      <sz val="9"/>
      <color rgb="FF000000"/>
      <name val="Century Gothic"/>
      <family val="2"/>
    </font>
    <font>
      <b/>
      <sz val="9"/>
      <name val="Century GotCehic"/>
    </font>
    <font>
      <b/>
      <sz val="11"/>
      <color theme="1"/>
      <name val="Century GotCehic"/>
    </font>
  </fonts>
  <fills count="5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3" tint="0.79998168889431442"/>
        <bgColor indexed="64"/>
      </patternFill>
    </fill>
    <fill>
      <patternFill patternType="solid">
        <fgColor rgb="FFFFFFFF"/>
        <bgColor rgb="FFF2F2F2"/>
      </patternFill>
    </fill>
    <fill>
      <patternFill patternType="solid">
        <fgColor rgb="FFC0C0C0"/>
        <bgColor rgb="FFBFBFBF"/>
      </patternFill>
    </fill>
    <fill>
      <patternFill patternType="solid">
        <fgColor rgb="FFBFBFBF"/>
        <bgColor rgb="FFC0C0C0"/>
      </patternFill>
    </fill>
    <fill>
      <patternFill patternType="solid">
        <fgColor theme="0"/>
        <bgColor rgb="FFC0C0C0"/>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rgb="FFC0C0C0"/>
      </patternFill>
    </fill>
    <fill>
      <patternFill patternType="solid">
        <fgColor rgb="FF00B0F0"/>
        <bgColor indexed="64"/>
      </patternFill>
    </fill>
    <fill>
      <patternFill patternType="solid">
        <fgColor theme="9" tint="0.59999389629810485"/>
        <bgColor indexed="64"/>
      </patternFill>
    </fill>
    <fill>
      <patternFill patternType="solid">
        <fgColor theme="2" tint="-9.9978637043366805E-2"/>
        <bgColor rgb="FFF2F2F2"/>
      </patternFill>
    </fill>
    <fill>
      <patternFill patternType="solid">
        <fgColor theme="2" tint="-9.9978637043366805E-2"/>
        <bgColor rgb="FFC0C0C0"/>
      </patternFill>
    </fill>
    <fill>
      <patternFill patternType="solid">
        <fgColor rgb="FFFFFF00"/>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theme="4"/>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medium">
        <color auto="1"/>
      </left>
      <right/>
      <top style="thin">
        <color auto="1"/>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7">
    <xf numFmtId="0" fontId="0" fillId="0" borderId="0"/>
    <xf numFmtId="9" fontId="1" fillId="0" borderId="0" applyFont="0" applyFill="0" applyBorder="0" applyAlignment="0" applyProtection="0"/>
    <xf numFmtId="164" fontId="2"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 fillId="0" borderId="0" applyNumberFormat="0" applyFill="0" applyBorder="0" applyAlignment="0" applyProtection="0"/>
    <xf numFmtId="0" fontId="4" fillId="0" borderId="4" applyNumberFormat="0" applyFill="0" applyAlignment="0" applyProtection="0"/>
    <xf numFmtId="0" fontId="5" fillId="0" borderId="5" applyNumberFormat="0" applyFill="0" applyAlignment="0" applyProtection="0"/>
    <xf numFmtId="0" fontId="6" fillId="0" borderId="6"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7" applyNumberFormat="0" applyAlignment="0" applyProtection="0"/>
    <xf numFmtId="0" fontId="11" fillId="6" borderId="8" applyNumberFormat="0" applyAlignment="0" applyProtection="0"/>
    <xf numFmtId="0" fontId="12" fillId="6" borderId="7" applyNumberFormat="0" applyAlignment="0" applyProtection="0"/>
    <xf numFmtId="0" fontId="13" fillId="0" borderId="9" applyNumberFormat="0" applyFill="0" applyAlignment="0" applyProtection="0"/>
    <xf numFmtId="0" fontId="14" fillId="7" borderId="10" applyNumberFormat="0" applyAlignment="0" applyProtection="0"/>
    <xf numFmtId="0" fontId="15" fillId="0" borderId="0" applyNumberFormat="0" applyFill="0" applyBorder="0" applyAlignment="0" applyProtection="0"/>
    <xf numFmtId="0" fontId="1" fillId="8" borderId="11" applyNumberFormat="0" applyFont="0" applyAlignment="0" applyProtection="0"/>
    <xf numFmtId="0" fontId="16" fillId="0" borderId="0" applyNumberFormat="0" applyFill="0" applyBorder="0" applyAlignment="0" applyProtection="0"/>
    <xf numFmtId="0" fontId="17" fillId="0" borderId="12" applyNumberFormat="0" applyFill="0" applyAlignment="0" applyProtection="0"/>
    <xf numFmtId="0" fontId="18"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32" borderId="0" applyNumberFormat="0" applyBorder="0" applyAlignment="0" applyProtection="0"/>
    <xf numFmtId="43" fontId="1" fillId="0" borderId="0" applyFont="0" applyFill="0" applyBorder="0" applyAlignment="0" applyProtection="0"/>
    <xf numFmtId="0" fontId="19"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2" fillId="0" borderId="0"/>
    <xf numFmtId="166"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cellStyleXfs>
  <cellXfs count="247">
    <xf numFmtId="0" fontId="0" fillId="0" borderId="0" xfId="0"/>
    <xf numFmtId="0" fontId="0" fillId="0" borderId="0" xfId="0" applyAlignment="1">
      <alignment wrapText="1"/>
    </xf>
    <xf numFmtId="0" fontId="22" fillId="0" borderId="2" xfId="53" applyFont="1" applyBorder="1" applyAlignment="1">
      <alignment horizontal="center" vertical="center" wrapText="1"/>
    </xf>
    <xf numFmtId="0" fontId="22" fillId="38" borderId="2" xfId="53" applyFont="1" applyFill="1" applyBorder="1" applyAlignment="1">
      <alignment horizontal="center" vertical="center" wrapText="1"/>
    </xf>
    <xf numFmtId="0" fontId="23" fillId="0" borderId="13" xfId="53" applyFont="1" applyBorder="1" applyAlignment="1">
      <alignment horizontal="center" vertical="center" wrapText="1"/>
    </xf>
    <xf numFmtId="0" fontId="23" fillId="0" borderId="0" xfId="53" applyFont="1" applyBorder="1" applyAlignment="1">
      <alignment horizontal="center" vertical="center" wrapText="1"/>
    </xf>
    <xf numFmtId="0" fontId="22" fillId="0" borderId="1" xfId="53" applyFont="1" applyFill="1" applyBorder="1" applyAlignment="1">
      <alignment horizontal="center" vertical="center" wrapText="1"/>
    </xf>
    <xf numFmtId="10" fontId="23" fillId="0" borderId="1" xfId="53" applyNumberFormat="1" applyFont="1" applyFill="1" applyBorder="1" applyAlignment="1">
      <alignment horizontal="center" vertical="center" wrapText="1"/>
    </xf>
    <xf numFmtId="10" fontId="22" fillId="0" borderId="1" xfId="53" applyNumberFormat="1" applyFont="1" applyFill="1" applyBorder="1" applyAlignment="1">
      <alignment horizontal="center" vertical="center" wrapText="1"/>
    </xf>
    <xf numFmtId="0" fontId="22" fillId="0" borderId="18" xfId="53" applyFont="1" applyFill="1" applyBorder="1" applyAlignment="1">
      <alignment horizontal="center" vertical="center" wrapText="1"/>
    </xf>
    <xf numFmtId="10" fontId="22" fillId="0" borderId="1" xfId="55" applyNumberFormat="1" applyFont="1" applyFill="1" applyBorder="1" applyAlignment="1" applyProtection="1">
      <alignment horizontal="center" vertical="center" wrapText="1"/>
    </xf>
    <xf numFmtId="0" fontId="23" fillId="0" borderId="0" xfId="53" applyFont="1" applyFill="1" applyBorder="1" applyAlignment="1">
      <alignment horizontal="center" vertical="center" wrapText="1"/>
    </xf>
    <xf numFmtId="0" fontId="23" fillId="0" borderId="1" xfId="53" applyFont="1" applyFill="1" applyBorder="1" applyAlignment="1">
      <alignment horizontal="center" vertical="center" wrapText="1"/>
    </xf>
    <xf numFmtId="0" fontId="0" fillId="0" borderId="0" xfId="0" applyAlignment="1">
      <alignment horizontal="center" wrapText="1"/>
    </xf>
    <xf numFmtId="165" fontId="22" fillId="0" borderId="3" xfId="53" applyNumberFormat="1" applyFont="1" applyFill="1" applyBorder="1" applyAlignment="1">
      <alignment horizontal="center" vertical="center" wrapText="1"/>
    </xf>
    <xf numFmtId="14" fontId="22" fillId="0" borderId="3" xfId="53" applyNumberFormat="1" applyFont="1" applyFill="1" applyBorder="1" applyAlignment="1">
      <alignment horizontal="center" vertical="center" wrapText="1"/>
    </xf>
    <xf numFmtId="0" fontId="22" fillId="0" borderId="3" xfId="53" applyFont="1" applyFill="1" applyBorder="1" applyAlignment="1">
      <alignment horizontal="center" vertical="top" wrapText="1"/>
    </xf>
    <xf numFmtId="0" fontId="24" fillId="0" borderId="18" xfId="53" applyFont="1" applyFill="1" applyBorder="1" applyAlignment="1">
      <alignment horizontal="center" vertical="center" wrapText="1"/>
    </xf>
    <xf numFmtId="0" fontId="0" fillId="0" borderId="0" xfId="0" applyFill="1" applyAlignment="1">
      <alignment horizontal="center" wrapText="1"/>
    </xf>
    <xf numFmtId="44" fontId="23" fillId="0" borderId="3" xfId="52" applyFont="1" applyFill="1" applyBorder="1" applyAlignment="1">
      <alignment horizontal="center" vertical="center" wrapText="1"/>
    </xf>
    <xf numFmtId="44" fontId="22" fillId="0" borderId="1" xfId="52" applyFont="1" applyFill="1" applyBorder="1" applyAlignment="1">
      <alignment horizontal="center" vertical="center" wrapText="1"/>
    </xf>
    <xf numFmtId="0" fontId="22" fillId="0" borderId="1" xfId="53" applyFont="1" applyFill="1" applyBorder="1" applyAlignment="1">
      <alignment horizontal="center" vertical="top" wrapText="1"/>
    </xf>
    <xf numFmtId="0" fontId="21" fillId="0" borderId="0" xfId="0" applyFont="1" applyAlignment="1">
      <alignment horizontal="center" vertical="center"/>
    </xf>
    <xf numFmtId="166" fontId="23" fillId="39" borderId="1" xfId="54" applyFont="1" applyFill="1" applyBorder="1" applyAlignment="1">
      <alignment horizontal="center" vertical="center" wrapText="1"/>
    </xf>
    <xf numFmtId="10" fontId="23" fillId="39" borderId="1" xfId="55" applyNumberFormat="1" applyFont="1" applyFill="1" applyBorder="1" applyAlignment="1" applyProtection="1">
      <alignment horizontal="center" vertical="center" wrapText="1"/>
    </xf>
    <xf numFmtId="166" fontId="22" fillId="39" borderId="1" xfId="54" applyFont="1" applyFill="1" applyBorder="1" applyAlignment="1">
      <alignment horizontal="center" vertical="center" wrapText="1"/>
    </xf>
    <xf numFmtId="0" fontId="22" fillId="39" borderId="1" xfId="53" applyFont="1" applyFill="1" applyBorder="1" applyAlignment="1">
      <alignment vertical="center" wrapText="1"/>
    </xf>
    <xf numFmtId="10" fontId="23" fillId="39" borderId="1" xfId="55" applyNumberFormat="1" applyFont="1" applyFill="1" applyBorder="1" applyAlignment="1">
      <alignment horizontal="center" vertical="center" wrapText="1"/>
    </xf>
    <xf numFmtId="44" fontId="23" fillId="39" borderId="1" xfId="52" applyFont="1" applyFill="1" applyBorder="1" applyAlignment="1">
      <alignment horizontal="center" vertical="center" wrapText="1"/>
    </xf>
    <xf numFmtId="10" fontId="22" fillId="39" borderId="1" xfId="53" applyNumberFormat="1" applyFont="1" applyFill="1" applyBorder="1" applyAlignment="1">
      <alignment horizontal="center" vertical="center" wrapText="1"/>
    </xf>
    <xf numFmtId="44" fontId="22" fillId="39" borderId="1" xfId="52" applyFont="1" applyFill="1" applyBorder="1" applyAlignment="1">
      <alignment horizontal="center" vertical="center" wrapText="1"/>
    </xf>
    <xf numFmtId="2" fontId="22" fillId="39" borderId="1" xfId="53" applyNumberFormat="1" applyFont="1" applyFill="1" applyBorder="1" applyAlignment="1">
      <alignment horizontal="center" vertical="center" wrapText="1"/>
    </xf>
    <xf numFmtId="0" fontId="22" fillId="39" borderId="1" xfId="53" applyFont="1" applyFill="1" applyBorder="1" applyAlignment="1">
      <alignment horizontal="center" vertical="top" wrapText="1"/>
    </xf>
    <xf numFmtId="167" fontId="23" fillId="39" borderId="1" xfId="53" applyNumberFormat="1" applyFont="1" applyFill="1" applyBorder="1" applyAlignment="1">
      <alignment horizontal="center" vertical="center" wrapText="1"/>
    </xf>
    <xf numFmtId="0" fontId="24" fillId="39" borderId="1" xfId="53" applyFont="1" applyFill="1" applyBorder="1" applyAlignment="1">
      <alignment horizontal="center" vertical="center" wrapText="1"/>
    </xf>
    <xf numFmtId="10" fontId="23" fillId="39" borderId="1" xfId="53" applyNumberFormat="1" applyFont="1" applyFill="1" applyBorder="1" applyAlignment="1">
      <alignment horizontal="center" vertical="center" wrapText="1"/>
    </xf>
    <xf numFmtId="2" fontId="23" fillId="39" borderId="1" xfId="53" applyNumberFormat="1" applyFont="1" applyFill="1" applyBorder="1" applyAlignment="1">
      <alignment horizontal="center" vertical="center" wrapText="1"/>
    </xf>
    <xf numFmtId="0" fontId="25" fillId="39" borderId="1" xfId="53" applyFont="1" applyFill="1" applyBorder="1" applyAlignment="1">
      <alignment horizontal="center" vertical="center" wrapText="1"/>
    </xf>
    <xf numFmtId="10" fontId="22" fillId="39" borderId="1" xfId="55" applyNumberFormat="1" applyFont="1" applyFill="1" applyBorder="1" applyAlignment="1" applyProtection="1">
      <alignment horizontal="center" vertical="center" wrapText="1"/>
    </xf>
    <xf numFmtId="0" fontId="26" fillId="0" borderId="0" xfId="0" applyFont="1" applyAlignment="1">
      <alignment horizontal="center" vertical="center"/>
    </xf>
    <xf numFmtId="167" fontId="26" fillId="0" borderId="0" xfId="56" applyNumberFormat="1" applyFont="1" applyAlignment="1">
      <alignment horizontal="center" vertical="center"/>
    </xf>
    <xf numFmtId="0" fontId="27" fillId="40" borderId="1" xfId="0" applyFont="1" applyFill="1" applyBorder="1" applyAlignment="1">
      <alignment horizontal="center" vertical="center" wrapText="1"/>
    </xf>
    <xf numFmtId="167" fontId="27" fillId="40" borderId="1" xfId="56" applyNumberFormat="1" applyFont="1" applyFill="1" applyBorder="1" applyAlignment="1">
      <alignment horizontal="center" vertical="center" wrapText="1"/>
    </xf>
    <xf numFmtId="0" fontId="28" fillId="0" borderId="13" xfId="0" applyFont="1" applyBorder="1" applyAlignment="1">
      <alignment horizontal="center" vertical="center" wrapText="1"/>
    </xf>
    <xf numFmtId="0" fontId="28" fillId="0" borderId="0" xfId="0" applyFont="1" applyAlignment="1">
      <alignment horizontal="center" vertical="center" wrapText="1"/>
    </xf>
    <xf numFmtId="44" fontId="25" fillId="39" borderId="1" xfId="52" applyFont="1" applyFill="1" applyBorder="1" applyAlignment="1">
      <alignment horizontal="center" vertical="center" wrapText="1"/>
    </xf>
    <xf numFmtId="0" fontId="22" fillId="0" borderId="1" xfId="53" applyFont="1" applyBorder="1" applyAlignment="1">
      <alignment horizontal="center" vertical="center" wrapText="1"/>
    </xf>
    <xf numFmtId="0" fontId="22" fillId="38" borderId="1" xfId="53" applyFont="1" applyFill="1" applyBorder="1" applyAlignment="1">
      <alignment horizontal="center" vertical="center" wrapText="1"/>
    </xf>
    <xf numFmtId="0" fontId="22" fillId="36" borderId="1" xfId="53" applyFont="1" applyFill="1" applyBorder="1" applyAlignment="1">
      <alignment horizontal="center" vertical="center" wrapText="1"/>
    </xf>
    <xf numFmtId="0" fontId="22" fillId="39" borderId="1" xfId="53" applyFont="1" applyFill="1" applyBorder="1" applyAlignment="1">
      <alignment horizontal="center" vertical="center" wrapText="1"/>
    </xf>
    <xf numFmtId="0" fontId="23" fillId="39" borderId="1" xfId="53" applyFont="1" applyFill="1" applyBorder="1" applyAlignment="1">
      <alignment horizontal="center" vertical="center" wrapText="1"/>
    </xf>
    <xf numFmtId="0" fontId="23" fillId="0" borderId="3" xfId="53" applyFont="1" applyFill="1" applyBorder="1" applyAlignment="1">
      <alignment horizontal="center" vertical="center" wrapText="1"/>
    </xf>
    <xf numFmtId="0" fontId="22" fillId="0" borderId="3" xfId="53" applyFont="1" applyFill="1" applyBorder="1" applyAlignment="1">
      <alignment horizontal="center" vertical="center" wrapText="1"/>
    </xf>
    <xf numFmtId="44" fontId="22" fillId="39" borderId="1" xfId="53" applyNumberFormat="1" applyFont="1" applyFill="1" applyBorder="1" applyAlignment="1">
      <alignment vertical="center" wrapText="1"/>
    </xf>
    <xf numFmtId="43" fontId="22" fillId="39" borderId="1" xfId="53" applyNumberFormat="1" applyFont="1" applyFill="1" applyBorder="1" applyAlignment="1">
      <alignment horizontal="center" vertical="center" wrapText="1"/>
    </xf>
    <xf numFmtId="165" fontId="22" fillId="39" borderId="1" xfId="53" applyNumberFormat="1" applyFont="1" applyFill="1" applyBorder="1" applyAlignment="1">
      <alignment horizontal="center" vertical="center" wrapText="1"/>
    </xf>
    <xf numFmtId="44" fontId="22" fillId="39" borderId="1" xfId="52" applyFont="1" applyFill="1" applyBorder="1" applyAlignment="1">
      <alignment vertical="center" wrapText="1"/>
    </xf>
    <xf numFmtId="43" fontId="23" fillId="0" borderId="1" xfId="56" applyFont="1" applyFill="1" applyBorder="1" applyAlignment="1">
      <alignment horizontal="center" vertical="center" wrapText="1"/>
    </xf>
    <xf numFmtId="43" fontId="22" fillId="0" borderId="1" xfId="56" applyFont="1" applyFill="1" applyBorder="1" applyAlignment="1">
      <alignment horizontal="center" vertical="center" wrapText="1"/>
    </xf>
    <xf numFmtId="43" fontId="22" fillId="39" borderId="1" xfId="56" applyFont="1" applyFill="1" applyBorder="1" applyAlignment="1">
      <alignment horizontal="center" vertical="center" wrapText="1"/>
    </xf>
    <xf numFmtId="9" fontId="23" fillId="0" borderId="3" xfId="1" applyFont="1" applyFill="1" applyBorder="1" applyAlignment="1">
      <alignment horizontal="center" vertical="center" wrapText="1"/>
    </xf>
    <xf numFmtId="44" fontId="22" fillId="39" borderId="1" xfId="53" applyNumberFormat="1" applyFont="1" applyFill="1" applyBorder="1" applyAlignment="1">
      <alignment horizontal="center" vertical="center" wrapText="1"/>
    </xf>
    <xf numFmtId="0" fontId="22" fillId="0" borderId="3" xfId="53" applyFont="1" applyFill="1" applyBorder="1" applyAlignment="1">
      <alignment horizontal="center" vertical="center" wrapText="1"/>
    </xf>
    <xf numFmtId="0" fontId="22" fillId="0" borderId="1" xfId="53" applyFont="1" applyBorder="1" applyAlignment="1">
      <alignment vertical="center" wrapText="1"/>
    </xf>
    <xf numFmtId="43" fontId="27" fillId="40" borderId="1" xfId="56" applyFont="1" applyFill="1" applyBorder="1" applyAlignment="1">
      <alignment horizontal="center" vertical="center" wrapText="1"/>
    </xf>
    <xf numFmtId="43" fontId="28" fillId="0" borderId="0" xfId="56" applyFont="1" applyAlignment="1">
      <alignment horizontal="center" vertical="center" wrapText="1"/>
    </xf>
    <xf numFmtId="43" fontId="26" fillId="0" borderId="0" xfId="56" applyFont="1" applyAlignment="1">
      <alignment horizontal="center" vertical="center"/>
    </xf>
    <xf numFmtId="0" fontId="0" fillId="0" borderId="0" xfId="0" applyAlignment="1">
      <alignment horizontal="center" vertical="center" wrapText="1"/>
    </xf>
    <xf numFmtId="0" fontId="0" fillId="0" borderId="0" xfId="1" applyNumberFormat="1" applyFont="1" applyAlignment="1">
      <alignment wrapText="1"/>
    </xf>
    <xf numFmtId="0" fontId="0" fillId="0" borderId="0" xfId="0" applyNumberFormat="1" applyAlignment="1">
      <alignment horizontal="center" wrapText="1"/>
    </xf>
    <xf numFmtId="0" fontId="0" fillId="0" borderId="0" xfId="0" applyNumberFormat="1" applyAlignment="1">
      <alignment wrapText="1"/>
    </xf>
    <xf numFmtId="4" fontId="18" fillId="33" borderId="0" xfId="0" applyNumberFormat="1" applyFont="1" applyFill="1" applyAlignment="1">
      <alignment vertical="center" wrapText="1"/>
    </xf>
    <xf numFmtId="4" fontId="26" fillId="0" borderId="0" xfId="0" applyNumberFormat="1" applyFont="1" applyAlignment="1">
      <alignment horizontal="center" vertical="center"/>
    </xf>
    <xf numFmtId="0" fontId="22" fillId="0" borderId="3" xfId="53" applyFont="1" applyFill="1" applyBorder="1" applyAlignment="1">
      <alignment horizontal="center" vertical="center" wrapText="1"/>
    </xf>
    <xf numFmtId="0" fontId="0" fillId="0" borderId="0" xfId="0" applyAlignment="1">
      <alignment horizontal="center"/>
    </xf>
    <xf numFmtId="167" fontId="23" fillId="39" borderId="1" xfId="56" applyNumberFormat="1" applyFont="1" applyFill="1" applyBorder="1" applyAlignment="1">
      <alignment horizontal="center" vertical="center" wrapText="1"/>
    </xf>
    <xf numFmtId="43" fontId="21" fillId="0" borderId="1" xfId="56" applyFont="1" applyBorder="1" applyAlignment="1">
      <alignment horizontal="center" vertical="center"/>
    </xf>
    <xf numFmtId="167" fontId="27" fillId="0" borderId="1" xfId="56" applyNumberFormat="1" applyFont="1" applyBorder="1" applyAlignment="1">
      <alignment horizontal="center" vertical="center" wrapText="1"/>
    </xf>
    <xf numFmtId="0" fontId="27" fillId="0" borderId="1" xfId="0" applyFont="1" applyBorder="1" applyAlignment="1">
      <alignment horizontal="center" vertical="center" wrapText="1"/>
    </xf>
    <xf numFmtId="0" fontId="0" fillId="0" borderId="0" xfId="0" applyAlignment="1">
      <alignment horizontal="center"/>
    </xf>
    <xf numFmtId="0" fontId="22" fillId="0" borderId="3" xfId="53" applyFont="1" applyFill="1" applyBorder="1" applyAlignment="1">
      <alignment horizontal="center" vertical="center" wrapText="1"/>
    </xf>
    <xf numFmtId="0" fontId="0" fillId="0" borderId="1" xfId="0" applyBorder="1" applyAlignment="1">
      <alignment horizontal="center" vertical="center" wrapText="1"/>
    </xf>
    <xf numFmtId="0" fontId="21" fillId="0" borderId="1" xfId="0" applyFont="1" applyBorder="1" applyAlignment="1">
      <alignment horizontal="center" vertical="center" wrapText="1"/>
    </xf>
    <xf numFmtId="0" fontId="28" fillId="43" borderId="1" xfId="0" applyFont="1" applyFill="1" applyBorder="1" applyAlignment="1">
      <alignment horizontal="center" vertical="center" wrapText="1"/>
    </xf>
    <xf numFmtId="4" fontId="30" fillId="0" borderId="0" xfId="0" applyNumberFormat="1" applyFont="1" applyAlignment="1">
      <alignment horizontal="center" vertical="center"/>
    </xf>
    <xf numFmtId="4" fontId="31" fillId="0" borderId="0" xfId="0" applyNumberFormat="1" applyFont="1" applyAlignment="1">
      <alignment vertical="center" wrapText="1"/>
    </xf>
    <xf numFmtId="0" fontId="30" fillId="0" borderId="0" xfId="0" applyFont="1" applyAlignment="1">
      <alignment horizontal="center" vertical="center"/>
    </xf>
    <xf numFmtId="44" fontId="28" fillId="43" borderId="1" xfId="52" applyFont="1" applyFill="1" applyBorder="1" applyAlignment="1">
      <alignment horizontal="center" vertical="center" wrapText="1"/>
    </xf>
    <xf numFmtId="0" fontId="31" fillId="0" borderId="0" xfId="0" applyFont="1" applyAlignment="1">
      <alignment wrapText="1"/>
    </xf>
    <xf numFmtId="0" fontId="31" fillId="0" borderId="0" xfId="0" applyFont="1" applyFill="1" applyAlignment="1">
      <alignment horizontal="center" wrapText="1"/>
    </xf>
    <xf numFmtId="0" fontId="31" fillId="0" borderId="0" xfId="0" applyFont="1" applyAlignment="1">
      <alignment horizontal="center" vertical="center" wrapText="1"/>
    </xf>
    <xf numFmtId="0" fontId="22" fillId="0" borderId="1" xfId="53" applyFont="1" applyBorder="1" applyAlignment="1">
      <alignment horizontal="center" vertical="center" wrapText="1"/>
    </xf>
    <xf numFmtId="10" fontId="23" fillId="33" borderId="3" xfId="53" applyNumberFormat="1" applyFont="1" applyFill="1" applyBorder="1" applyAlignment="1">
      <alignment horizontal="center" vertical="center" wrapText="1"/>
    </xf>
    <xf numFmtId="9" fontId="22" fillId="46" borderId="3" xfId="1" applyFont="1" applyFill="1" applyBorder="1" applyAlignment="1">
      <alignment horizontal="center" vertical="center" wrapText="1"/>
    </xf>
    <xf numFmtId="44" fontId="23" fillId="46" borderId="3" xfId="52" applyFont="1" applyFill="1" applyBorder="1" applyAlignment="1">
      <alignment horizontal="center" vertical="center" wrapText="1"/>
    </xf>
    <xf numFmtId="0" fontId="22" fillId="46" borderId="1" xfId="53" applyFont="1" applyFill="1" applyBorder="1" applyAlignment="1">
      <alignment horizontal="center" vertical="center" wrapText="1"/>
    </xf>
    <xf numFmtId="167" fontId="23" fillId="46" borderId="1" xfId="56" applyNumberFormat="1" applyFont="1" applyFill="1" applyBorder="1" applyAlignment="1">
      <alignment horizontal="center" vertical="center" wrapText="1"/>
    </xf>
    <xf numFmtId="44" fontId="23" fillId="46" borderId="1" xfId="52" applyFont="1" applyFill="1" applyBorder="1" applyAlignment="1">
      <alignment horizontal="center" vertical="center" wrapText="1"/>
    </xf>
    <xf numFmtId="0" fontId="22" fillId="46" borderId="2" xfId="53" applyFont="1" applyFill="1" applyBorder="1" applyAlignment="1">
      <alignment horizontal="center" vertical="center" wrapText="1"/>
    </xf>
    <xf numFmtId="10" fontId="23" fillId="46" borderId="1" xfId="53" applyNumberFormat="1" applyFont="1" applyFill="1" applyBorder="1" applyAlignment="1">
      <alignment horizontal="center" vertical="center" wrapText="1"/>
    </xf>
    <xf numFmtId="10" fontId="29" fillId="46" borderId="1" xfId="53" applyNumberFormat="1" applyFont="1" applyFill="1" applyBorder="1" applyAlignment="1">
      <alignment horizontal="center" vertical="center" wrapText="1"/>
    </xf>
    <xf numFmtId="10" fontId="23" fillId="46" borderId="1" xfId="55" applyNumberFormat="1" applyFont="1" applyFill="1" applyBorder="1" applyAlignment="1">
      <alignment horizontal="center" vertical="center" wrapText="1"/>
    </xf>
    <xf numFmtId="10" fontId="26" fillId="0" borderId="0" xfId="1" applyNumberFormat="1" applyFont="1" applyAlignment="1">
      <alignment horizontal="center" vertical="center"/>
    </xf>
    <xf numFmtId="0" fontId="20"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3" xfId="53" quotePrefix="1" applyFont="1" applyFill="1" applyBorder="1" applyAlignment="1">
      <alignment horizontal="center" vertical="center" wrapText="1"/>
    </xf>
    <xf numFmtId="0" fontId="1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6" fillId="0" borderId="1" xfId="0" applyNumberFormat="1" applyFont="1" applyBorder="1" applyAlignment="1">
      <alignment horizontal="center" wrapText="1"/>
    </xf>
    <xf numFmtId="0" fontId="36" fillId="0" borderId="1" xfId="0" applyFont="1" applyBorder="1" applyAlignment="1">
      <alignment horizontal="left" wrapText="1"/>
    </xf>
    <xf numFmtId="0" fontId="36" fillId="0" borderId="1" xfId="0" applyFont="1" applyBorder="1" applyAlignment="1">
      <alignment horizontal="center" wrapText="1"/>
    </xf>
    <xf numFmtId="165" fontId="36" fillId="0" borderId="1" xfId="0" applyNumberFormat="1" applyFont="1" applyFill="1" applyBorder="1" applyAlignment="1">
      <alignment horizontal="center" wrapText="1"/>
    </xf>
    <xf numFmtId="8" fontId="36" fillId="0" borderId="1" xfId="0" applyNumberFormat="1" applyFont="1" applyBorder="1" applyAlignment="1">
      <alignment horizontal="center" wrapText="1"/>
    </xf>
    <xf numFmtId="0" fontId="36" fillId="0" borderId="1" xfId="0" quotePrefix="1" applyNumberFormat="1" applyFont="1" applyBorder="1" applyAlignment="1">
      <alignment horizontal="center" wrapText="1"/>
    </xf>
    <xf numFmtId="0" fontId="35" fillId="0" borderId="1" xfId="0" applyFont="1" applyBorder="1" applyAlignment="1">
      <alignment horizontal="left" wrapText="1"/>
    </xf>
    <xf numFmtId="165" fontId="0" fillId="0" borderId="1" xfId="0" applyNumberFormat="1" applyFont="1" applyBorder="1" applyAlignment="1">
      <alignment horizontal="center" wrapText="1"/>
    </xf>
    <xf numFmtId="0" fontId="0" fillId="0" borderId="1" xfId="0" applyFont="1" applyBorder="1" applyAlignment="1">
      <alignment horizontal="center" wrapText="1"/>
    </xf>
    <xf numFmtId="0" fontId="0" fillId="0" borderId="1" xfId="0" applyBorder="1" applyAlignment="1">
      <alignment horizontal="center" vertical="center"/>
    </xf>
    <xf numFmtId="8" fontId="35" fillId="46" borderId="1" xfId="0" applyNumberFormat="1" applyFont="1" applyFill="1" applyBorder="1" applyAlignment="1">
      <alignment horizontal="center" wrapText="1"/>
    </xf>
    <xf numFmtId="166" fontId="22" fillId="46" borderId="1" xfId="54" applyFont="1" applyFill="1" applyBorder="1" applyAlignment="1" applyProtection="1">
      <alignment horizontal="center" vertical="center" wrapText="1"/>
    </xf>
    <xf numFmtId="44" fontId="21" fillId="0" borderId="1" xfId="52" applyFont="1" applyBorder="1" applyAlignment="1">
      <alignment horizontal="center" vertical="center" wrapText="1"/>
    </xf>
    <xf numFmtId="0" fontId="36"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0"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 xfId="0" applyFont="1" applyBorder="1" applyAlignment="1">
      <alignment horizontal="center" vertical="center" wrapText="1"/>
    </xf>
    <xf numFmtId="165" fontId="17" fillId="0" borderId="1" xfId="0" applyNumberFormat="1" applyFont="1" applyBorder="1" applyAlignment="1">
      <alignment horizontal="center" vertical="center" wrapText="1"/>
    </xf>
    <xf numFmtId="165" fontId="0" fillId="0" borderId="1" xfId="0" applyNumberFormat="1" applyFont="1" applyBorder="1" applyAlignment="1">
      <alignment horizontal="center" vertical="center" wrapText="1"/>
    </xf>
    <xf numFmtId="165" fontId="0" fillId="0" borderId="0" xfId="0" applyNumberFormat="1"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xf>
    <xf numFmtId="0" fontId="37" fillId="0" borderId="1" xfId="0" applyFont="1" applyBorder="1" applyAlignment="1">
      <alignment horizontal="left" wrapText="1"/>
    </xf>
    <xf numFmtId="0" fontId="17" fillId="47" borderId="1" xfId="0" applyFont="1" applyFill="1" applyBorder="1" applyAlignment="1">
      <alignment horizontal="center" vertical="center"/>
    </xf>
    <xf numFmtId="165" fontId="0" fillId="48" borderId="1" xfId="0" applyNumberFormat="1" applyFill="1" applyBorder="1" applyAlignment="1">
      <alignment horizontal="center" vertical="center" wrapText="1"/>
    </xf>
    <xf numFmtId="165" fontId="17" fillId="48" borderId="21" xfId="0" applyNumberFormat="1" applyFont="1" applyFill="1" applyBorder="1" applyAlignment="1">
      <alignment horizontal="center" vertical="center"/>
    </xf>
    <xf numFmtId="4" fontId="32" fillId="0" borderId="1" xfId="0" applyNumberFormat="1" applyFont="1" applyBorder="1" applyAlignment="1">
      <alignment horizontal="center" vertical="center"/>
    </xf>
    <xf numFmtId="44" fontId="39" fillId="43" borderId="1" xfId="52" applyFont="1" applyFill="1" applyBorder="1" applyAlignment="1">
      <alignment horizontal="center" vertical="center" wrapText="1"/>
    </xf>
    <xf numFmtId="165" fontId="40" fillId="46" borderId="1" xfId="0" applyNumberFormat="1" applyFont="1" applyFill="1" applyBorder="1" applyAlignment="1">
      <alignment horizontal="center" wrapText="1"/>
    </xf>
    <xf numFmtId="43" fontId="41" fillId="46" borderId="1" xfId="0" applyNumberFormat="1" applyFont="1" applyFill="1" applyBorder="1" applyAlignment="1">
      <alignment horizontal="center" vertical="center"/>
    </xf>
    <xf numFmtId="0" fontId="32" fillId="40" borderId="1" xfId="0" applyFont="1" applyFill="1" applyBorder="1" applyAlignment="1">
      <alignment horizontal="center" vertical="center"/>
    </xf>
    <xf numFmtId="0" fontId="38" fillId="40" borderId="1" xfId="0" applyFont="1" applyFill="1" applyBorder="1" applyAlignment="1">
      <alignment horizontal="center" vertical="center"/>
    </xf>
    <xf numFmtId="44" fontId="27" fillId="43" borderId="1" xfId="52" applyFont="1" applyFill="1" applyBorder="1" applyAlignment="1">
      <alignment horizontal="center" vertical="center" wrapText="1"/>
    </xf>
    <xf numFmtId="44" fontId="42" fillId="49" borderId="21" xfId="0" applyNumberFormat="1" applyFont="1" applyFill="1" applyBorder="1" applyAlignment="1">
      <alignment horizontal="center" vertical="center"/>
    </xf>
    <xf numFmtId="8" fontId="17" fillId="46" borderId="1" xfId="0" applyNumberFormat="1" applyFont="1" applyFill="1" applyBorder="1" applyAlignment="1">
      <alignment horizontal="center" vertical="center"/>
    </xf>
    <xf numFmtId="0" fontId="17" fillId="46" borderId="1" xfId="0" applyFont="1" applyFill="1" applyBorder="1" applyAlignment="1">
      <alignment horizontal="center" vertical="center"/>
    </xf>
    <xf numFmtId="0" fontId="17" fillId="34" borderId="1" xfId="0" applyFont="1" applyFill="1" applyBorder="1" applyAlignment="1">
      <alignment horizontal="center"/>
    </xf>
    <xf numFmtId="44" fontId="20" fillId="46" borderId="1" xfId="52" applyFont="1" applyFill="1" applyBorder="1" applyAlignment="1">
      <alignment vertical="center"/>
    </xf>
    <xf numFmtId="44" fontId="17" fillId="46" borderId="1" xfId="52" applyFont="1" applyFill="1" applyBorder="1" applyAlignment="1">
      <alignment vertical="center"/>
    </xf>
    <xf numFmtId="0" fontId="32" fillId="40" borderId="1" xfId="0" applyFont="1" applyFill="1" applyBorder="1" applyAlignment="1">
      <alignment horizontal="center" vertical="center"/>
    </xf>
    <xf numFmtId="0" fontId="41" fillId="40" borderId="25" xfId="0" applyFont="1" applyFill="1" applyBorder="1" applyAlignment="1">
      <alignment horizontal="center" vertical="center" wrapText="1"/>
    </xf>
    <xf numFmtId="0" fontId="41" fillId="40" borderId="26" xfId="0" applyFont="1" applyFill="1" applyBorder="1" applyAlignment="1">
      <alignment horizontal="center" vertical="center" wrapText="1"/>
    </xf>
    <xf numFmtId="0" fontId="41" fillId="40" borderId="27" xfId="0" applyFont="1" applyFill="1" applyBorder="1" applyAlignment="1">
      <alignment horizontal="center" vertical="center" wrapText="1"/>
    </xf>
    <xf numFmtId="0" fontId="27" fillId="40" borderId="20" xfId="0" applyFont="1" applyFill="1" applyBorder="1" applyAlignment="1">
      <alignment horizontal="center" vertical="center" wrapText="1"/>
    </xf>
    <xf numFmtId="0" fontId="27" fillId="40" borderId="19" xfId="0" applyFont="1" applyFill="1" applyBorder="1" applyAlignment="1">
      <alignment horizontal="center" vertical="center" wrapText="1"/>
    </xf>
    <xf numFmtId="0" fontId="27" fillId="40" borderId="1" xfId="0" applyFont="1" applyFill="1" applyBorder="1" applyAlignment="1">
      <alignment horizontal="center" vertical="center" wrapText="1"/>
    </xf>
    <xf numFmtId="0" fontId="22" fillId="44" borderId="1" xfId="53" applyFont="1" applyFill="1" applyBorder="1" applyAlignment="1">
      <alignment horizontal="center" vertical="center" wrapText="1"/>
    </xf>
    <xf numFmtId="0" fontId="22" fillId="44" borderId="3" xfId="53" applyFont="1" applyFill="1" applyBorder="1" applyAlignment="1">
      <alignment horizontal="center" vertical="center" wrapText="1"/>
    </xf>
    <xf numFmtId="0" fontId="22" fillId="0" borderId="1" xfId="53" applyFont="1" applyBorder="1" applyAlignment="1">
      <alignment horizontal="center" vertical="center" wrapText="1"/>
    </xf>
    <xf numFmtId="0" fontId="22" fillId="0" borderId="3" xfId="53" applyFont="1" applyBorder="1" applyAlignment="1">
      <alignment horizontal="center" vertical="center" wrapText="1"/>
    </xf>
    <xf numFmtId="0" fontId="23" fillId="0" borderId="1" xfId="53" applyFont="1" applyBorder="1" applyAlignment="1">
      <alignment horizontal="left" vertical="center" wrapText="1"/>
    </xf>
    <xf numFmtId="0" fontId="23" fillId="0" borderId="3" xfId="53" applyFont="1" applyBorder="1" applyAlignment="1">
      <alignment horizontal="left" vertical="center" wrapText="1"/>
    </xf>
    <xf numFmtId="0" fontId="23" fillId="35" borderId="1" xfId="53" applyFont="1" applyFill="1" applyBorder="1" applyAlignment="1">
      <alignment horizontal="center" vertical="center" wrapText="1"/>
    </xf>
    <xf numFmtId="0" fontId="23" fillId="39" borderId="1" xfId="53" applyFont="1" applyFill="1" applyBorder="1" applyAlignment="1">
      <alignment horizontal="center" vertical="center" wrapText="1"/>
    </xf>
    <xf numFmtId="165" fontId="22" fillId="0" borderId="1" xfId="53" applyNumberFormat="1" applyFont="1" applyFill="1" applyBorder="1" applyAlignment="1">
      <alignment horizontal="left" vertical="center" wrapText="1"/>
    </xf>
    <xf numFmtId="0" fontId="22" fillId="0" borderId="1" xfId="53" applyFont="1" applyFill="1" applyBorder="1" applyAlignment="1">
      <alignment horizontal="left" vertical="center" wrapText="1"/>
    </xf>
    <xf numFmtId="14" fontId="22" fillId="0" borderId="1" xfId="53" applyNumberFormat="1" applyFont="1" applyFill="1" applyBorder="1" applyAlignment="1">
      <alignment horizontal="left" vertical="center" wrapText="1"/>
    </xf>
    <xf numFmtId="0" fontId="22" fillId="42" borderId="1" xfId="53" applyFont="1" applyFill="1" applyBorder="1" applyAlignment="1">
      <alignment horizontal="center" vertical="center" wrapText="1"/>
    </xf>
    <xf numFmtId="165" fontId="23" fillId="39" borderId="1" xfId="53" applyNumberFormat="1" applyFont="1" applyFill="1" applyBorder="1" applyAlignment="1">
      <alignment horizontal="center" vertical="center" wrapText="1"/>
    </xf>
    <xf numFmtId="0" fontId="22" fillId="39" borderId="1" xfId="53" applyFont="1" applyFill="1" applyBorder="1" applyAlignment="1">
      <alignment horizontal="center" vertical="center" wrapText="1"/>
    </xf>
    <xf numFmtId="0" fontId="22" fillId="37" borderId="1" xfId="53" applyFont="1" applyFill="1" applyBorder="1" applyAlignment="1">
      <alignment horizontal="center" vertical="center" wrapText="1"/>
    </xf>
    <xf numFmtId="0" fontId="22" fillId="37" borderId="3" xfId="53" applyFont="1" applyFill="1" applyBorder="1" applyAlignment="1">
      <alignment horizontal="center" vertical="center" wrapText="1"/>
    </xf>
    <xf numFmtId="0" fontId="23" fillId="0" borderId="18" xfId="53" applyFont="1" applyBorder="1" applyAlignment="1">
      <alignment horizontal="left" vertical="center" wrapText="1"/>
    </xf>
    <xf numFmtId="0" fontId="23" fillId="0" borderId="17" xfId="53" applyFont="1" applyBorder="1" applyAlignment="1">
      <alignment horizontal="left" vertical="center" wrapText="1"/>
    </xf>
    <xf numFmtId="0" fontId="23" fillId="38" borderId="1" xfId="53" applyFont="1" applyFill="1" applyBorder="1" applyAlignment="1">
      <alignment horizontal="left" vertical="center" wrapText="1"/>
    </xf>
    <xf numFmtId="0" fontId="23" fillId="38" borderId="3" xfId="53" applyFont="1" applyFill="1" applyBorder="1" applyAlignment="1">
      <alignment horizontal="left" vertical="center" wrapText="1"/>
    </xf>
    <xf numFmtId="0" fontId="22" fillId="36" borderId="1" xfId="53" applyFont="1" applyFill="1" applyBorder="1" applyAlignment="1">
      <alignment horizontal="center" vertical="top" wrapText="1"/>
    </xf>
    <xf numFmtId="0" fontId="22" fillId="36" borderId="3" xfId="53" applyFont="1" applyFill="1" applyBorder="1" applyAlignment="1">
      <alignment horizontal="center" vertical="top" wrapText="1"/>
    </xf>
    <xf numFmtId="0" fontId="22" fillId="38" borderId="3" xfId="53" applyFont="1" applyFill="1" applyBorder="1" applyAlignment="1">
      <alignment horizontal="center" vertical="center" wrapText="1"/>
    </xf>
    <xf numFmtId="0" fontId="22" fillId="38" borderId="18" xfId="53" applyFont="1" applyFill="1" applyBorder="1" applyAlignment="1">
      <alignment horizontal="center" vertical="center" wrapText="1"/>
    </xf>
    <xf numFmtId="0" fontId="22" fillId="36" borderId="1" xfId="53" applyFont="1" applyFill="1" applyBorder="1" applyAlignment="1">
      <alignment horizontal="center" vertical="center" wrapText="1"/>
    </xf>
    <xf numFmtId="0" fontId="22" fillId="36" borderId="3" xfId="53" applyFont="1" applyFill="1" applyBorder="1" applyAlignment="1">
      <alignment horizontal="center" vertical="center" wrapText="1"/>
    </xf>
    <xf numFmtId="0" fontId="23" fillId="46" borderId="1" xfId="53" applyFont="1" applyFill="1" applyBorder="1" applyAlignment="1">
      <alignment horizontal="left" vertical="center" wrapText="1"/>
    </xf>
    <xf numFmtId="0" fontId="23" fillId="46" borderId="3" xfId="53" applyFont="1" applyFill="1" applyBorder="1" applyAlignment="1">
      <alignment horizontal="left" vertical="center" wrapText="1"/>
    </xf>
    <xf numFmtId="0" fontId="22" fillId="37" borderId="16" xfId="53" applyFont="1" applyFill="1" applyBorder="1" applyAlignment="1">
      <alignment horizontal="center" vertical="center" wrapText="1"/>
    </xf>
    <xf numFmtId="0" fontId="22" fillId="37" borderId="18" xfId="53" applyFont="1" applyFill="1" applyBorder="1" applyAlignment="1">
      <alignment horizontal="center" vertical="center" wrapText="1"/>
    </xf>
    <xf numFmtId="0" fontId="22" fillId="0" borderId="1" xfId="53" applyFont="1" applyBorder="1" applyAlignment="1">
      <alignment horizontal="left" vertical="center" wrapText="1"/>
    </xf>
    <xf numFmtId="0" fontId="22" fillId="0" borderId="3" xfId="53" applyFont="1" applyBorder="1" applyAlignment="1">
      <alignment horizontal="left" vertical="center" wrapText="1"/>
    </xf>
    <xf numFmtId="0" fontId="22" fillId="35" borderId="3" xfId="53" applyFont="1" applyFill="1" applyBorder="1" applyAlignment="1">
      <alignment horizontal="center" vertical="center" wrapText="1"/>
    </xf>
    <xf numFmtId="0" fontId="22" fillId="35" borderId="18" xfId="53" applyFont="1" applyFill="1" applyBorder="1" applyAlignment="1">
      <alignment horizontal="center" vertical="center" wrapText="1"/>
    </xf>
    <xf numFmtId="0" fontId="23" fillId="46" borderId="18" xfId="53" applyFont="1" applyFill="1" applyBorder="1" applyAlignment="1">
      <alignment horizontal="left" vertical="center" wrapText="1"/>
    </xf>
    <xf numFmtId="0" fontId="22" fillId="33" borderId="1" xfId="53" applyFont="1" applyFill="1" applyBorder="1" applyAlignment="1">
      <alignment horizontal="left" vertical="center" wrapText="1"/>
    </xf>
    <xf numFmtId="0" fontId="22" fillId="33" borderId="3" xfId="53" applyFont="1" applyFill="1" applyBorder="1" applyAlignment="1">
      <alignment horizontal="left" vertical="center" wrapText="1"/>
    </xf>
    <xf numFmtId="0" fontId="22" fillId="41" borderId="1" xfId="53" applyFont="1" applyFill="1" applyBorder="1" applyAlignment="1">
      <alignment horizontal="center" vertical="center" wrapText="1"/>
    </xf>
    <xf numFmtId="0" fontId="22" fillId="41" borderId="3" xfId="53" applyFont="1" applyFill="1" applyBorder="1" applyAlignment="1">
      <alignment horizontal="center" vertical="center" wrapText="1"/>
    </xf>
    <xf numFmtId="0" fontId="22" fillId="35" borderId="16" xfId="53" applyFont="1" applyFill="1" applyBorder="1" applyAlignment="1">
      <alignment horizontal="center" vertical="center" wrapText="1"/>
    </xf>
    <xf numFmtId="0" fontId="22" fillId="36" borderId="16" xfId="53" applyFont="1" applyFill="1" applyBorder="1" applyAlignment="1">
      <alignment horizontal="center" vertical="top" wrapText="1"/>
    </xf>
    <xf numFmtId="0" fontId="22" fillId="36" borderId="18" xfId="53" applyFont="1" applyFill="1" applyBorder="1" applyAlignment="1">
      <alignment horizontal="center" vertical="top" wrapText="1"/>
    </xf>
    <xf numFmtId="0" fontId="23" fillId="38" borderId="18" xfId="53" applyFont="1" applyFill="1" applyBorder="1" applyAlignment="1">
      <alignment horizontal="left" vertical="center" wrapText="1"/>
    </xf>
    <xf numFmtId="0" fontId="22" fillId="0" borderId="18" xfId="53" applyFont="1" applyBorder="1" applyAlignment="1">
      <alignment horizontal="left" vertical="center" wrapText="1"/>
    </xf>
    <xf numFmtId="0" fontId="22" fillId="37" borderId="14" xfId="53" applyFont="1" applyFill="1" applyBorder="1" applyAlignment="1">
      <alignment horizontal="center" vertical="center" wrapText="1"/>
    </xf>
    <xf numFmtId="0" fontId="22" fillId="37" borderId="15" xfId="53" applyFont="1" applyFill="1" applyBorder="1" applyAlignment="1">
      <alignment horizontal="center" vertical="center" wrapText="1"/>
    </xf>
    <xf numFmtId="0" fontId="24" fillId="38" borderId="3" xfId="53" applyFont="1" applyFill="1" applyBorder="1" applyAlignment="1">
      <alignment horizontal="center" vertical="center" wrapText="1"/>
    </xf>
    <xf numFmtId="0" fontId="24" fillId="38" borderId="18" xfId="53" applyFont="1" applyFill="1" applyBorder="1" applyAlignment="1">
      <alignment horizontal="center" vertical="center" wrapText="1"/>
    </xf>
    <xf numFmtId="0" fontId="25" fillId="46" borderId="1" xfId="53" applyFont="1" applyFill="1" applyBorder="1" applyAlignment="1">
      <alignment horizontal="left" vertical="center" wrapText="1"/>
    </xf>
    <xf numFmtId="0" fontId="25" fillId="46" borderId="3" xfId="53" applyFont="1" applyFill="1" applyBorder="1" applyAlignment="1">
      <alignment horizontal="left" vertical="center" wrapText="1"/>
    </xf>
    <xf numFmtId="0" fontId="22" fillId="45" borderId="1" xfId="53" applyFont="1" applyFill="1" applyBorder="1" applyAlignment="1">
      <alignment horizontal="center" vertical="center" wrapText="1"/>
    </xf>
    <xf numFmtId="0" fontId="22" fillId="45" borderId="3" xfId="53" applyFont="1" applyFill="1" applyBorder="1" applyAlignment="1">
      <alignment horizontal="center" vertical="center" wrapText="1"/>
    </xf>
    <xf numFmtId="0" fontId="22" fillId="35" borderId="1" xfId="53" applyFont="1" applyFill="1" applyBorder="1" applyAlignment="1">
      <alignment horizontal="center" vertical="center" wrapText="1"/>
    </xf>
    <xf numFmtId="0" fontId="22" fillId="0" borderId="16" xfId="53" applyFont="1" applyBorder="1" applyAlignment="1">
      <alignment horizontal="center" vertical="center" wrapText="1"/>
    </xf>
    <xf numFmtId="0" fontId="22" fillId="0" borderId="18" xfId="53" applyFont="1" applyBorder="1" applyAlignment="1">
      <alignment horizontal="center" vertical="center" wrapText="1"/>
    </xf>
    <xf numFmtId="0" fontId="22" fillId="33" borderId="1" xfId="53" applyFont="1" applyFill="1" applyBorder="1" applyAlignment="1">
      <alignment horizontal="center" vertical="center" wrapText="1"/>
    </xf>
    <xf numFmtId="0" fontId="23" fillId="46" borderId="17" xfId="53" applyFont="1" applyFill="1" applyBorder="1" applyAlignment="1">
      <alignment horizontal="left" vertical="center" wrapText="1"/>
    </xf>
    <xf numFmtId="14" fontId="23" fillId="39" borderId="1" xfId="53" applyNumberFormat="1" applyFont="1" applyFill="1" applyBorder="1" applyAlignment="1">
      <alignment horizontal="center" vertical="center" wrapText="1"/>
    </xf>
    <xf numFmtId="0" fontId="23" fillId="39" borderId="3" xfId="53" applyFont="1" applyFill="1" applyBorder="1" applyAlignment="1">
      <alignment horizontal="center" vertical="center" wrapText="1"/>
    </xf>
    <xf numFmtId="0" fontId="23" fillId="39" borderId="17" xfId="53" applyFont="1" applyFill="1" applyBorder="1" applyAlignment="1">
      <alignment horizontal="center" vertical="center" wrapText="1"/>
    </xf>
    <xf numFmtId="0" fontId="23" fillId="33" borderId="1" xfId="53" applyFont="1" applyFill="1" applyBorder="1" applyAlignment="1">
      <alignment horizontal="left" vertical="center" wrapText="1"/>
    </xf>
    <xf numFmtId="0" fontId="23" fillId="33" borderId="3" xfId="53" applyFont="1" applyFill="1" applyBorder="1" applyAlignment="1">
      <alignment horizontal="left" vertical="center" wrapText="1"/>
    </xf>
    <xf numFmtId="0" fontId="0" fillId="0" borderId="1" xfId="0" applyBorder="1" applyAlignment="1">
      <alignment horizontal="center" vertical="center" wrapText="1"/>
    </xf>
    <xf numFmtId="0" fontId="17" fillId="0" borderId="1" xfId="0" applyFont="1" applyBorder="1" applyAlignment="1">
      <alignment horizontal="center" vertical="center"/>
    </xf>
    <xf numFmtId="0" fontId="17" fillId="34" borderId="3" xfId="0" applyFont="1" applyFill="1" applyBorder="1" applyAlignment="1">
      <alignment horizontal="center"/>
    </xf>
    <xf numFmtId="0" fontId="17" fillId="34" borderId="18" xfId="0" applyFont="1" applyFill="1" applyBorder="1" applyAlignment="1">
      <alignment horizontal="center"/>
    </xf>
    <xf numFmtId="0" fontId="17" fillId="34" borderId="17" xfId="0" applyFont="1" applyFill="1" applyBorder="1" applyAlignment="1">
      <alignment horizontal="center"/>
    </xf>
    <xf numFmtId="0" fontId="17" fillId="34" borderId="3"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20" fillId="34" borderId="1" xfId="0" applyFont="1" applyFill="1" applyBorder="1" applyAlignment="1">
      <alignment horizontal="center" vertical="center" wrapText="1"/>
    </xf>
    <xf numFmtId="0" fontId="17" fillId="34" borderId="1" xfId="0" applyFont="1" applyFill="1" applyBorder="1" applyAlignment="1">
      <alignment horizontal="center" vertical="center" wrapText="1"/>
    </xf>
    <xf numFmtId="0" fontId="17" fillId="46" borderId="1" xfId="0" applyFont="1" applyFill="1" applyBorder="1" applyAlignment="1">
      <alignment horizontal="center" wrapText="1"/>
    </xf>
    <xf numFmtId="0" fontId="1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0"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19" xfId="0" applyFont="1" applyBorder="1" applyAlignment="1">
      <alignment horizontal="center" vertical="center" wrapText="1"/>
    </xf>
    <xf numFmtId="0" fontId="35" fillId="0" borderId="20" xfId="0" applyFont="1" applyBorder="1" applyAlignment="1">
      <alignment horizontal="center" vertical="center" wrapText="1"/>
    </xf>
    <xf numFmtId="0" fontId="35" fillId="0" borderId="19" xfId="0" applyFont="1" applyBorder="1" applyAlignment="1">
      <alignment horizontal="center" vertical="center" wrapText="1"/>
    </xf>
    <xf numFmtId="165" fontId="17" fillId="0" borderId="1" xfId="0" applyNumberFormat="1" applyFont="1" applyBorder="1" applyAlignment="1">
      <alignment horizontal="center" vertical="center" wrapText="1"/>
    </xf>
    <xf numFmtId="0" fontId="17" fillId="0" borderId="28" xfId="0" applyFont="1" applyBorder="1" applyAlignment="1">
      <alignment horizontal="center"/>
    </xf>
    <xf numFmtId="0" fontId="17" fillId="0" borderId="29" xfId="0" applyFont="1" applyBorder="1" applyAlignment="1">
      <alignment horizontal="center"/>
    </xf>
    <xf numFmtId="0" fontId="17" fillId="0" borderId="30" xfId="0" applyFont="1" applyBorder="1" applyAlignment="1">
      <alignment horizontal="center"/>
    </xf>
    <xf numFmtId="0" fontId="17" fillId="48" borderId="3" xfId="0" applyFont="1" applyFill="1" applyBorder="1" applyAlignment="1">
      <alignment horizontal="center" vertical="center" wrapText="1"/>
    </xf>
    <xf numFmtId="0" fontId="17" fillId="48" borderId="18" xfId="0" applyFont="1" applyFill="1" applyBorder="1" applyAlignment="1">
      <alignment horizontal="center" vertical="center" wrapText="1"/>
    </xf>
    <xf numFmtId="0" fontId="17" fillId="48" borderId="17" xfId="0" applyFont="1" applyFill="1" applyBorder="1" applyAlignment="1">
      <alignment horizontal="center" vertical="center" wrapText="1"/>
    </xf>
    <xf numFmtId="0" fontId="17" fillId="33" borderId="22" xfId="0" applyFont="1" applyFill="1" applyBorder="1" applyAlignment="1">
      <alignment horizontal="center" vertical="center"/>
    </xf>
    <xf numFmtId="0" fontId="17" fillId="33" borderId="23" xfId="0" applyFont="1" applyFill="1" applyBorder="1" applyAlignment="1">
      <alignment horizontal="center" vertical="center"/>
    </xf>
    <xf numFmtId="0" fontId="17" fillId="33" borderId="24" xfId="0" applyFont="1" applyFill="1" applyBorder="1" applyAlignment="1">
      <alignment horizontal="center" vertical="center"/>
    </xf>
    <xf numFmtId="0" fontId="0" fillId="0" borderId="3" xfId="0" applyBorder="1" applyAlignment="1">
      <alignment horizontal="center" vertical="center" wrapText="1"/>
    </xf>
    <xf numFmtId="0" fontId="0" fillId="0" borderId="17" xfId="0" applyBorder="1" applyAlignment="1">
      <alignment horizontal="center" vertical="center" wrapText="1"/>
    </xf>
    <xf numFmtId="8" fontId="0" fillId="0" borderId="1" xfId="0" applyNumberFormat="1" applyBorder="1" applyAlignment="1">
      <alignment horizontal="center" vertical="center" wrapText="1"/>
    </xf>
  </cellXfs>
  <cellStyles count="57">
    <cellStyle name="20% - Ênfase1" xfId="23" builtinId="30" customBuiltin="1"/>
    <cellStyle name="20% - Ênfase2" xfId="27" builtinId="34" customBuiltin="1"/>
    <cellStyle name="20% - Ênfase3" xfId="31" builtinId="38" customBuiltin="1"/>
    <cellStyle name="20% - Ênfase4" xfId="35" builtinId="42" customBuiltin="1"/>
    <cellStyle name="20% - Ênfase5" xfId="39" builtinId="46" customBuiltin="1"/>
    <cellStyle name="20% - Ênfase6" xfId="43" builtinId="50" customBuiltin="1"/>
    <cellStyle name="40% - Ênfase1" xfId="24" builtinId="31" customBuiltin="1"/>
    <cellStyle name="40% - Ênfase2" xfId="28" builtinId="35" customBuiltin="1"/>
    <cellStyle name="40% - Ênfase3" xfId="32" builtinId="39" customBuiltin="1"/>
    <cellStyle name="40% - Ênfase4" xfId="36" builtinId="43" customBuiltin="1"/>
    <cellStyle name="40% - Ênfase5" xfId="40" builtinId="47" customBuiltin="1"/>
    <cellStyle name="40% - Ênfase6" xfId="44" builtinId="51" customBuiltin="1"/>
    <cellStyle name="60% - Ênfase1" xfId="25" builtinId="32" customBuiltin="1"/>
    <cellStyle name="60% - Ênfase2" xfId="29" builtinId="36" customBuiltin="1"/>
    <cellStyle name="60% - Ênfase3" xfId="33" builtinId="40" customBuiltin="1"/>
    <cellStyle name="60% - Ênfase4" xfId="37" builtinId="44" customBuiltin="1"/>
    <cellStyle name="60% - Ênfase5" xfId="41" builtinId="48" customBuiltin="1"/>
    <cellStyle name="60% - Ênfase6" xfId="45" builtinId="52" customBuiltin="1"/>
    <cellStyle name="Bom" xfId="10" builtinId="26" customBuiltin="1"/>
    <cellStyle name="Cálculo" xfId="15" builtinId="22" customBuiltin="1"/>
    <cellStyle name="Célula de Verificação" xfId="17" builtinId="23" customBuiltin="1"/>
    <cellStyle name="Célula Vinculada" xfId="16" builtinId="24" customBuiltin="1"/>
    <cellStyle name="Ênfase1" xfId="22" builtinId="29" customBuiltin="1"/>
    <cellStyle name="Ênfase2" xfId="26" builtinId="33" customBuiltin="1"/>
    <cellStyle name="Ênfase3" xfId="30" builtinId="37" customBuiltin="1"/>
    <cellStyle name="Ênfase4" xfId="34" builtinId="41" customBuiltin="1"/>
    <cellStyle name="Ênfase5" xfId="38" builtinId="45" customBuiltin="1"/>
    <cellStyle name="Ênfase6" xfId="42" builtinId="49" customBuiltin="1"/>
    <cellStyle name="Entrada" xfId="13" builtinId="20" customBuiltin="1"/>
    <cellStyle name="Moeda" xfId="52" builtinId="4"/>
    <cellStyle name="Moeda 2" xfId="54" xr:uid="{00000000-0005-0000-0000-00001F000000}"/>
    <cellStyle name="Neutro" xfId="12" builtinId="28" customBuiltin="1"/>
    <cellStyle name="Normal" xfId="0" builtinId="0"/>
    <cellStyle name="Normal 2" xfId="47" xr:uid="{00000000-0005-0000-0000-000022000000}"/>
    <cellStyle name="Normal 3" xfId="53" xr:uid="{00000000-0005-0000-0000-000023000000}"/>
    <cellStyle name="Nota" xfId="19" builtinId="10" customBuiltin="1"/>
    <cellStyle name="Porcentagem" xfId="1" builtinId="5"/>
    <cellStyle name="Porcentagem 2" xfId="55" xr:uid="{00000000-0005-0000-0000-000026000000}"/>
    <cellStyle name="Ruim" xfId="11" builtinId="27" customBuiltin="1"/>
    <cellStyle name="Saída" xfId="14" builtinId="21" customBuiltin="1"/>
    <cellStyle name="Texto de Aviso" xfId="18" builtinId="11" customBuiltin="1"/>
    <cellStyle name="Texto Explicativo" xfId="20" builtinId="53" customBuiltin="1"/>
    <cellStyle name="Título" xfId="5" builtinId="15" customBuiltin="1"/>
    <cellStyle name="Título 1" xfId="6" builtinId="16" customBuiltin="1"/>
    <cellStyle name="Título 2" xfId="7" builtinId="17" customBuiltin="1"/>
    <cellStyle name="Título 3" xfId="8" builtinId="18" customBuiltin="1"/>
    <cellStyle name="Título 4" xfId="9" builtinId="19" customBuiltin="1"/>
    <cellStyle name="Total" xfId="21" builtinId="25" customBuiltin="1"/>
    <cellStyle name="Vírgula" xfId="56" builtinId="3"/>
    <cellStyle name="Vírgula 2" xfId="2" xr:uid="{00000000-0005-0000-0000-000031000000}"/>
    <cellStyle name="Vírgula 3" xfId="4" xr:uid="{00000000-0005-0000-0000-000032000000}"/>
    <cellStyle name="Vírgula 3 2" xfId="50" xr:uid="{00000000-0005-0000-0000-000033000000}"/>
    <cellStyle name="Vírgula 4" xfId="3" xr:uid="{00000000-0005-0000-0000-000034000000}"/>
    <cellStyle name="Vírgula 4 2" xfId="49" xr:uid="{00000000-0005-0000-0000-000035000000}"/>
    <cellStyle name="Vírgula 5" xfId="46" xr:uid="{00000000-0005-0000-0000-000036000000}"/>
    <cellStyle name="Vírgula 5 2" xfId="51" xr:uid="{00000000-0005-0000-0000-000037000000}"/>
    <cellStyle name="Vírgula 6" xfId="48" xr:uid="{00000000-0005-0000-0000-000038000000}"/>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5">
    <pageSetUpPr fitToPage="1"/>
  </sheetPr>
  <dimension ref="A1:R14"/>
  <sheetViews>
    <sheetView showGridLines="0" topLeftCell="D1" zoomScale="85" zoomScaleNormal="85" zoomScaleSheetLayoutView="100" workbookViewId="0">
      <selection activeCell="O11" sqref="O11"/>
    </sheetView>
  </sheetViews>
  <sheetFormatPr defaultColWidth="9.140625" defaultRowHeight="11.25"/>
  <cols>
    <col min="1" max="1" width="5.85546875" style="39" bestFit="1" customWidth="1"/>
    <col min="2" max="2" width="4.5703125" style="39" bestFit="1" customWidth="1"/>
    <col min="3" max="3" width="19.140625" style="39" bestFit="1" customWidth="1"/>
    <col min="4" max="4" width="7.85546875" style="39" bestFit="1" customWidth="1"/>
    <col min="5" max="5" width="22.140625" style="39" customWidth="1"/>
    <col min="6" max="6" width="9.42578125" style="39" customWidth="1"/>
    <col min="7" max="7" width="55.140625" style="39" customWidth="1"/>
    <col min="8" max="8" width="15.7109375" style="66" bestFit="1" customWidth="1"/>
    <col min="9" max="9" width="13.85546875" style="39" customWidth="1"/>
    <col min="10" max="10" width="12.42578125" style="66" bestFit="1" customWidth="1"/>
    <col min="11" max="11" width="12.7109375" style="39" bestFit="1" customWidth="1"/>
    <col min="12" max="12" width="13.140625" style="39" customWidth="1"/>
    <col min="13" max="13" width="13.5703125" style="66" bestFit="1" customWidth="1"/>
    <col min="14" max="14" width="10.140625" style="40" bestFit="1" customWidth="1"/>
    <col min="15" max="15" width="18.42578125" style="66" bestFit="1" customWidth="1"/>
    <col min="16" max="16" width="16" style="86" customWidth="1"/>
    <col min="17" max="17" width="13.7109375" style="39" customWidth="1"/>
    <col min="18" max="18" width="18.28515625" style="39" customWidth="1"/>
    <col min="19" max="16384" width="9.140625" style="39"/>
  </cols>
  <sheetData>
    <row r="1" spans="1:18" ht="36">
      <c r="A1" s="154" t="s">
        <v>0</v>
      </c>
      <c r="B1" s="152" t="s">
        <v>1</v>
      </c>
      <c r="C1" s="152" t="s">
        <v>2</v>
      </c>
      <c r="D1" s="152" t="s">
        <v>3</v>
      </c>
      <c r="E1" s="152" t="s">
        <v>4</v>
      </c>
      <c r="F1" s="152" t="s">
        <v>5</v>
      </c>
      <c r="G1" s="152" t="s">
        <v>6</v>
      </c>
      <c r="H1" s="64" t="s">
        <v>7</v>
      </c>
      <c r="I1" s="41" t="s">
        <v>8</v>
      </c>
      <c r="J1" s="64" t="s">
        <v>9</v>
      </c>
      <c r="K1" s="41" t="s">
        <v>10</v>
      </c>
      <c r="L1" s="41" t="s">
        <v>11</v>
      </c>
      <c r="M1" s="64" t="s">
        <v>12</v>
      </c>
      <c r="N1" s="42" t="s">
        <v>13</v>
      </c>
      <c r="O1" s="64" t="s">
        <v>230</v>
      </c>
      <c r="P1" s="148" t="s">
        <v>229</v>
      </c>
      <c r="Q1" s="148"/>
      <c r="R1" s="149" t="s">
        <v>231</v>
      </c>
    </row>
    <row r="2" spans="1:18" ht="12">
      <c r="A2" s="154"/>
      <c r="B2" s="153"/>
      <c r="C2" s="153"/>
      <c r="D2" s="153"/>
      <c r="E2" s="153"/>
      <c r="F2" s="153"/>
      <c r="G2" s="153"/>
      <c r="H2" s="64" t="s">
        <v>14</v>
      </c>
      <c r="I2" s="41" t="s">
        <v>15</v>
      </c>
      <c r="J2" s="64" t="s">
        <v>16</v>
      </c>
      <c r="K2" s="41" t="s">
        <v>17</v>
      </c>
      <c r="L2" s="41" t="s">
        <v>18</v>
      </c>
      <c r="M2" s="64" t="s">
        <v>19</v>
      </c>
      <c r="N2" s="42" t="s">
        <v>20</v>
      </c>
      <c r="O2" s="64" t="s">
        <v>21</v>
      </c>
      <c r="P2" s="139" t="s">
        <v>224</v>
      </c>
      <c r="Q2" s="140" t="s">
        <v>225</v>
      </c>
      <c r="R2" s="150"/>
    </row>
    <row r="3" spans="1:18" ht="24" customHeight="1" thickBot="1">
      <c r="A3" s="83">
        <v>1</v>
      </c>
      <c r="B3" s="83">
        <v>1</v>
      </c>
      <c r="C3" s="83" t="s">
        <v>122</v>
      </c>
      <c r="D3" s="83" t="s">
        <v>22</v>
      </c>
      <c r="E3" s="83" t="str">
        <f>'Salários e Benefícios'!B4</f>
        <v>Moço de convés</v>
      </c>
      <c r="F3" s="83" t="s">
        <v>123</v>
      </c>
      <c r="G3" s="83" t="s">
        <v>124</v>
      </c>
      <c r="H3" s="87">
        <f>'Custos Empregados'!J102</f>
        <v>12460.84</v>
      </c>
      <c r="I3" s="83">
        <v>1</v>
      </c>
      <c r="J3" s="87">
        <f>I3*H3</f>
        <v>12460.84</v>
      </c>
      <c r="K3" s="83">
        <v>2</v>
      </c>
      <c r="L3" s="83">
        <v>1</v>
      </c>
      <c r="M3" s="87">
        <f>J3*K3</f>
        <v>24921.68</v>
      </c>
      <c r="N3" s="83">
        <v>12</v>
      </c>
      <c r="O3" s="136">
        <f>M3*N3</f>
        <v>299060.15999999997</v>
      </c>
      <c r="P3" s="137">
        <v>2087.4499999999998</v>
      </c>
      <c r="Q3" s="137">
        <v>24208.26</v>
      </c>
      <c r="R3" s="151"/>
    </row>
    <row r="4" spans="1:18" ht="22.5" customHeight="1" thickBot="1">
      <c r="A4" s="43"/>
      <c r="B4" s="44"/>
      <c r="C4" s="44"/>
      <c r="D4" s="44"/>
      <c r="E4" s="44"/>
      <c r="F4" s="44"/>
      <c r="G4" s="44"/>
      <c r="H4" s="65"/>
      <c r="I4" s="22"/>
      <c r="J4" s="65"/>
      <c r="K4" s="78" t="s">
        <v>125</v>
      </c>
      <c r="L4" s="78">
        <f>SUM(L3:L3)</f>
        <v>1</v>
      </c>
      <c r="M4" s="76"/>
      <c r="N4" s="77" t="s">
        <v>125</v>
      </c>
      <c r="O4" s="141">
        <f>SUM(O3:O3)</f>
        <v>299060.15999999997</v>
      </c>
      <c r="P4" s="135" t="s">
        <v>228</v>
      </c>
      <c r="Q4" s="138">
        <v>24208.26</v>
      </c>
      <c r="R4" s="142">
        <f>SUM(O4,Q4)</f>
        <v>323268.42</v>
      </c>
    </row>
    <row r="5" spans="1:18">
      <c r="P5" s="84"/>
      <c r="Q5" s="72"/>
    </row>
    <row r="6" spans="1:18">
      <c r="Q6" s="72"/>
    </row>
    <row r="7" spans="1:18">
      <c r="P7" s="84"/>
      <c r="Q7" s="72"/>
    </row>
    <row r="8" spans="1:18">
      <c r="Q8" s="72"/>
    </row>
    <row r="9" spans="1:18">
      <c r="Q9" s="72"/>
    </row>
    <row r="10" spans="1:18">
      <c r="Q10" s="72"/>
    </row>
    <row r="14" spans="1:18">
      <c r="F14" s="102"/>
    </row>
  </sheetData>
  <mergeCells count="9">
    <mergeCell ref="P1:Q1"/>
    <mergeCell ref="R1:R3"/>
    <mergeCell ref="F1:F2"/>
    <mergeCell ref="G1:G2"/>
    <mergeCell ref="A1:A2"/>
    <mergeCell ref="B1:B2"/>
    <mergeCell ref="C1:C2"/>
    <mergeCell ref="D1:D2"/>
    <mergeCell ref="E1:E2"/>
  </mergeCells>
  <pageMargins left="0.511811024" right="0.511811024" top="0.78740157499999996" bottom="0.78740157499999996" header="0.31496062000000002" footer="0.31496062000000002"/>
  <pageSetup paperSize="9" scale="57" fitToHeight="0" orientation="landscape" r:id="rId1"/>
  <colBreaks count="1" manualBreakCount="1">
    <brk id="15"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4">
    <pageSetUpPr fitToPage="1"/>
  </sheetPr>
  <dimension ref="A1:J107"/>
  <sheetViews>
    <sheetView showGridLines="0" tabSelected="1" zoomScaleNormal="100" zoomScaleSheetLayoutView="100" workbookViewId="0">
      <pane ySplit="1" topLeftCell="A86" activePane="bottomLeft" state="frozen"/>
      <selection pane="bottomLeft" activeCell="I6" sqref="I6:J6"/>
    </sheetView>
  </sheetViews>
  <sheetFormatPr defaultColWidth="12.140625" defaultRowHeight="30.75" customHeight="1"/>
  <cols>
    <col min="1" max="1" width="4" style="1" bestFit="1" customWidth="1"/>
    <col min="2" max="7" width="12.140625" style="1"/>
    <col min="8" max="8" width="12.140625" style="18"/>
    <col min="9" max="9" width="12.140625" style="13"/>
    <col min="10" max="10" width="23.140625" style="1" customWidth="1"/>
    <col min="11" max="16384" width="12.140625" style="1"/>
  </cols>
  <sheetData>
    <row r="1" spans="1:10" ht="15" customHeight="1">
      <c r="A1" s="1">
        <v>1</v>
      </c>
      <c r="B1" s="157" t="s">
        <v>104</v>
      </c>
      <c r="C1" s="157"/>
      <c r="D1" s="157"/>
      <c r="E1" s="157"/>
      <c r="F1" s="157"/>
      <c r="G1" s="157"/>
      <c r="H1" s="63"/>
    </row>
    <row r="2" spans="1:10" ht="15" customHeight="1">
      <c r="B2" s="157" t="s">
        <v>23</v>
      </c>
      <c r="C2" s="157"/>
      <c r="D2" s="157"/>
      <c r="E2" s="157"/>
      <c r="F2" s="157"/>
      <c r="G2" s="157"/>
      <c r="H2" s="63"/>
      <c r="I2" s="157" t="s">
        <v>144</v>
      </c>
      <c r="J2" s="157"/>
    </row>
    <row r="3" spans="1:10" ht="15" customHeight="1">
      <c r="B3" s="157" t="s">
        <v>24</v>
      </c>
      <c r="C3" s="157"/>
      <c r="D3" s="157"/>
      <c r="E3" s="157"/>
      <c r="F3" s="157"/>
      <c r="G3" s="157"/>
      <c r="H3" s="63"/>
      <c r="I3" s="210" t="s">
        <v>145</v>
      </c>
      <c r="J3" s="210"/>
    </row>
    <row r="4" spans="1:10" ht="38.25" customHeight="1">
      <c r="B4" s="164" t="s">
        <v>25</v>
      </c>
      <c r="C4" s="164"/>
      <c r="D4" s="164"/>
      <c r="E4" s="164"/>
      <c r="F4" s="164"/>
      <c r="G4" s="164"/>
      <c r="H4" s="63"/>
      <c r="I4" s="161" t="s">
        <v>134</v>
      </c>
      <c r="J4" s="161"/>
    </row>
    <row r="5" spans="1:10" ht="15">
      <c r="B5" s="164" t="s">
        <v>26</v>
      </c>
      <c r="C5" s="164"/>
      <c r="D5" s="164"/>
      <c r="E5" s="164"/>
      <c r="F5" s="164"/>
      <c r="G5" s="164"/>
      <c r="H5" s="11"/>
      <c r="I5" s="213" t="s">
        <v>27</v>
      </c>
      <c r="J5" s="214"/>
    </row>
    <row r="6" spans="1:10" ht="15">
      <c r="B6" s="163" t="s">
        <v>28</v>
      </c>
      <c r="C6" s="163"/>
      <c r="D6" s="163"/>
      <c r="E6" s="163"/>
      <c r="F6" s="163"/>
      <c r="G6" s="163"/>
      <c r="H6" s="14"/>
      <c r="I6" s="167">
        <f>'Salários e Benefícios'!E4</f>
        <v>2269.62</v>
      </c>
      <c r="J6" s="167"/>
    </row>
    <row r="7" spans="1:10" ht="29.25" customHeight="1">
      <c r="B7" s="164" t="s">
        <v>29</v>
      </c>
      <c r="C7" s="164"/>
      <c r="D7" s="164"/>
      <c r="E7" s="164"/>
      <c r="F7" s="164"/>
      <c r="G7" s="164"/>
      <c r="H7" s="52"/>
      <c r="I7" s="166" t="str">
        <f>'Salários e Benefícios'!B4</f>
        <v>Moço de convés</v>
      </c>
      <c r="J7" s="166"/>
    </row>
    <row r="8" spans="1:10" ht="15">
      <c r="B8" s="164" t="s">
        <v>119</v>
      </c>
      <c r="C8" s="164"/>
      <c r="D8" s="164"/>
      <c r="E8" s="164"/>
      <c r="F8" s="164"/>
      <c r="G8" s="164"/>
      <c r="H8" s="73"/>
      <c r="I8" s="162" t="s">
        <v>121</v>
      </c>
      <c r="J8" s="162"/>
    </row>
    <row r="9" spans="1:10" ht="15">
      <c r="B9" s="164" t="s">
        <v>30</v>
      </c>
      <c r="C9" s="164"/>
      <c r="D9" s="164"/>
      <c r="E9" s="164"/>
      <c r="F9" s="164"/>
      <c r="G9" s="164"/>
      <c r="H9" s="52"/>
      <c r="I9" s="162" t="s">
        <v>31</v>
      </c>
      <c r="J9" s="162"/>
    </row>
    <row r="10" spans="1:10" ht="15">
      <c r="B10" s="165" t="s">
        <v>32</v>
      </c>
      <c r="C10" s="165"/>
      <c r="D10" s="165"/>
      <c r="E10" s="165"/>
      <c r="F10" s="165"/>
      <c r="G10" s="165"/>
      <c r="H10" s="15"/>
      <c r="I10" s="212" t="s">
        <v>137</v>
      </c>
      <c r="J10" s="212"/>
    </row>
    <row r="11" spans="1:10" ht="15">
      <c r="B11" s="164" t="s">
        <v>33</v>
      </c>
      <c r="C11" s="164"/>
      <c r="D11" s="164"/>
      <c r="E11" s="164"/>
      <c r="F11" s="164"/>
      <c r="G11" s="164"/>
      <c r="H11" s="52"/>
      <c r="I11" s="162" t="s">
        <v>34</v>
      </c>
      <c r="J11" s="162"/>
    </row>
    <row r="12" spans="1:10" ht="51">
      <c r="B12" s="155" t="s">
        <v>35</v>
      </c>
      <c r="C12" s="155"/>
      <c r="D12" s="155"/>
      <c r="E12" s="155"/>
      <c r="F12" s="155"/>
      <c r="G12" s="156"/>
      <c r="H12" s="14" t="s">
        <v>116</v>
      </c>
      <c r="I12" s="168"/>
      <c r="J12" s="168"/>
    </row>
    <row r="13" spans="1:10" ht="15">
      <c r="B13" s="179"/>
      <c r="C13" s="179"/>
      <c r="D13" s="179"/>
      <c r="E13" s="179"/>
      <c r="F13" s="179"/>
      <c r="G13" s="180"/>
      <c r="H13" s="52"/>
      <c r="I13" s="168"/>
      <c r="J13" s="168"/>
    </row>
    <row r="14" spans="1:10" ht="15" customHeight="1">
      <c r="A14" s="1">
        <v>2</v>
      </c>
      <c r="B14" s="46">
        <v>1</v>
      </c>
      <c r="C14" s="157" t="s">
        <v>36</v>
      </c>
      <c r="D14" s="157"/>
      <c r="E14" s="157"/>
      <c r="F14" s="157"/>
      <c r="G14" s="158"/>
      <c r="H14" s="52"/>
      <c r="I14" s="49" t="s">
        <v>37</v>
      </c>
      <c r="J14" s="49" t="s">
        <v>38</v>
      </c>
    </row>
    <row r="15" spans="1:10" ht="15" customHeight="1">
      <c r="A15" s="1">
        <v>3</v>
      </c>
      <c r="B15" s="46" t="s">
        <v>14</v>
      </c>
      <c r="C15" s="159" t="s">
        <v>39</v>
      </c>
      <c r="D15" s="159"/>
      <c r="E15" s="159"/>
      <c r="F15" s="159"/>
      <c r="G15" s="160"/>
      <c r="H15" s="51"/>
      <c r="I15" s="50"/>
      <c r="J15" s="23">
        <f>I6</f>
        <v>2269.62</v>
      </c>
    </row>
    <row r="16" spans="1:10" ht="28.5" customHeight="1">
      <c r="A16" s="1">
        <v>4</v>
      </c>
      <c r="B16" s="46" t="s">
        <v>15</v>
      </c>
      <c r="C16" s="159" t="s">
        <v>118</v>
      </c>
      <c r="D16" s="159"/>
      <c r="E16" s="159"/>
      <c r="F16" s="159"/>
      <c r="G16" s="160"/>
      <c r="H16" s="51"/>
      <c r="I16" s="24">
        <v>0.3</v>
      </c>
      <c r="J16" s="23">
        <f>J15*I16</f>
        <v>680.89</v>
      </c>
    </row>
    <row r="17" spans="1:10" ht="27.75" customHeight="1">
      <c r="A17" s="1">
        <v>5</v>
      </c>
      <c r="B17" s="46" t="s">
        <v>40</v>
      </c>
      <c r="C17" s="160" t="s">
        <v>138</v>
      </c>
      <c r="D17" s="171"/>
      <c r="E17" s="171"/>
      <c r="F17" s="171"/>
      <c r="G17" s="172"/>
      <c r="H17" s="105" t="s">
        <v>139</v>
      </c>
      <c r="I17" s="24"/>
      <c r="J17" s="23">
        <v>422.05</v>
      </c>
    </row>
    <row r="18" spans="1:10" ht="15">
      <c r="A18" s="1">
        <v>6</v>
      </c>
      <c r="B18" s="46" t="s">
        <v>17</v>
      </c>
      <c r="C18" s="160" t="s">
        <v>140</v>
      </c>
      <c r="D18" s="171"/>
      <c r="E18" s="171"/>
      <c r="F18" s="171"/>
      <c r="G18" s="172"/>
      <c r="H18" s="51"/>
      <c r="I18" s="24">
        <v>0.5</v>
      </c>
      <c r="J18" s="23">
        <f>I18*I6</f>
        <v>1134.81</v>
      </c>
    </row>
    <row r="19" spans="1:10" ht="15">
      <c r="A19" s="1">
        <v>7</v>
      </c>
      <c r="B19" s="46" t="s">
        <v>18</v>
      </c>
      <c r="C19" s="160"/>
      <c r="D19" s="171"/>
      <c r="E19" s="171"/>
      <c r="F19" s="171"/>
      <c r="G19" s="172"/>
      <c r="H19" s="51"/>
      <c r="I19" s="24"/>
      <c r="J19" s="23"/>
    </row>
    <row r="20" spans="1:10" ht="15">
      <c r="A20" s="1">
        <v>8</v>
      </c>
      <c r="B20" s="46" t="s">
        <v>41</v>
      </c>
      <c r="C20" s="160"/>
      <c r="D20" s="171"/>
      <c r="E20" s="171"/>
      <c r="F20" s="171"/>
      <c r="G20" s="172"/>
      <c r="H20" s="51"/>
      <c r="I20" s="24"/>
      <c r="J20" s="23"/>
    </row>
    <row r="21" spans="1:10" ht="15" customHeight="1">
      <c r="A21" s="1">
        <v>9</v>
      </c>
      <c r="B21" s="169" t="s">
        <v>42</v>
      </c>
      <c r="C21" s="169"/>
      <c r="D21" s="169"/>
      <c r="E21" s="169"/>
      <c r="F21" s="169"/>
      <c r="G21" s="170"/>
      <c r="H21" s="52"/>
      <c r="I21" s="49"/>
      <c r="J21" s="25">
        <f>SUM(J15:J20)</f>
        <v>4507.37</v>
      </c>
    </row>
    <row r="22" spans="1:10" ht="15">
      <c r="A22" s="1">
        <v>10</v>
      </c>
      <c r="B22" s="177"/>
      <c r="C22" s="178"/>
      <c r="D22" s="178"/>
      <c r="E22" s="178"/>
      <c r="F22" s="178"/>
      <c r="G22" s="178"/>
      <c r="H22" s="9"/>
      <c r="I22" s="54"/>
      <c r="J22" s="53"/>
    </row>
    <row r="23" spans="1:10" ht="23.25" customHeight="1">
      <c r="A23" s="1">
        <v>11</v>
      </c>
      <c r="B23" s="155" t="s">
        <v>43</v>
      </c>
      <c r="C23" s="155"/>
      <c r="D23" s="155"/>
      <c r="E23" s="155"/>
      <c r="F23" s="155"/>
      <c r="G23" s="156"/>
      <c r="H23" s="52"/>
      <c r="I23" s="49"/>
      <c r="J23" s="53"/>
    </row>
    <row r="24" spans="1:10" ht="15" customHeight="1">
      <c r="A24" s="1">
        <v>12</v>
      </c>
      <c r="B24" s="46" t="s">
        <v>44</v>
      </c>
      <c r="C24" s="157" t="s">
        <v>45</v>
      </c>
      <c r="D24" s="157"/>
      <c r="E24" s="157"/>
      <c r="F24" s="157"/>
      <c r="G24" s="158"/>
      <c r="H24" s="52"/>
      <c r="I24" s="49" t="s">
        <v>37</v>
      </c>
      <c r="J24" s="49" t="s">
        <v>38</v>
      </c>
    </row>
    <row r="25" spans="1:10" ht="15" customHeight="1">
      <c r="A25" s="1">
        <v>13</v>
      </c>
      <c r="B25" s="46" t="s">
        <v>14</v>
      </c>
      <c r="C25" s="159" t="s">
        <v>46</v>
      </c>
      <c r="D25" s="159"/>
      <c r="E25" s="159"/>
      <c r="F25" s="159"/>
      <c r="G25" s="160"/>
      <c r="H25" s="92">
        <v>8.3299999999999999E-2</v>
      </c>
      <c r="I25" s="27">
        <f>$H25</f>
        <v>8.3299999999999999E-2</v>
      </c>
      <c r="J25" s="28">
        <f>ROUND(I25*J$21,2)</f>
        <v>375.46</v>
      </c>
    </row>
    <row r="26" spans="1:10" ht="15" customHeight="1">
      <c r="A26" s="1">
        <v>14</v>
      </c>
      <c r="B26" s="46" t="s">
        <v>15</v>
      </c>
      <c r="C26" s="159" t="s">
        <v>107</v>
      </c>
      <c r="D26" s="159"/>
      <c r="E26" s="159"/>
      <c r="F26" s="159"/>
      <c r="G26" s="160"/>
      <c r="H26" s="92">
        <v>2.7799999999999998E-2</v>
      </c>
      <c r="I26" s="27">
        <f>$H26</f>
        <v>2.7799999999999998E-2</v>
      </c>
      <c r="J26" s="28">
        <f>ROUND(I26*J$21,2)</f>
        <v>125.3</v>
      </c>
    </row>
    <row r="27" spans="1:10" ht="15" customHeight="1">
      <c r="A27" s="1">
        <v>15</v>
      </c>
      <c r="B27" s="169" t="s">
        <v>47</v>
      </c>
      <c r="C27" s="169"/>
      <c r="D27" s="169"/>
      <c r="E27" s="169"/>
      <c r="F27" s="169"/>
      <c r="G27" s="170"/>
      <c r="H27" s="52"/>
      <c r="I27" s="29">
        <f t="shared" ref="I27:J27" si="0">SUM(I25:I26)</f>
        <v>0.1111</v>
      </c>
      <c r="J27" s="30">
        <f t="shared" si="0"/>
        <v>500.76</v>
      </c>
    </row>
    <row r="28" spans="1:10" ht="15">
      <c r="A28" s="1">
        <v>16</v>
      </c>
      <c r="B28" s="177"/>
      <c r="C28" s="178"/>
      <c r="D28" s="178"/>
      <c r="E28" s="178"/>
      <c r="F28" s="178"/>
      <c r="G28" s="178"/>
      <c r="H28" s="9"/>
      <c r="I28" s="49"/>
      <c r="J28" s="26"/>
    </row>
    <row r="29" spans="1:10" ht="15" customHeight="1">
      <c r="A29" s="1">
        <v>17</v>
      </c>
      <c r="B29" s="46" t="s">
        <v>48</v>
      </c>
      <c r="C29" s="157" t="s">
        <v>49</v>
      </c>
      <c r="D29" s="157"/>
      <c r="E29" s="157"/>
      <c r="F29" s="157"/>
      <c r="G29" s="158"/>
      <c r="H29" s="52"/>
      <c r="I29" s="49" t="s">
        <v>37</v>
      </c>
      <c r="J29" s="49" t="s">
        <v>38</v>
      </c>
    </row>
    <row r="30" spans="1:10" ht="15">
      <c r="A30" s="1">
        <v>18</v>
      </c>
      <c r="B30" s="46" t="s">
        <v>14</v>
      </c>
      <c r="C30" s="159" t="s">
        <v>50</v>
      </c>
      <c r="D30" s="159"/>
      <c r="E30" s="159"/>
      <c r="F30" s="159"/>
      <c r="G30" s="160"/>
      <c r="H30" s="7">
        <v>0.2</v>
      </c>
      <c r="I30" s="27">
        <f>$H30</f>
        <v>0.2</v>
      </c>
      <c r="J30" s="28">
        <f>ROUND(I30*SUM(J$21,J$27),2)</f>
        <v>1001.63</v>
      </c>
    </row>
    <row r="31" spans="1:10" ht="15" customHeight="1">
      <c r="A31" s="1">
        <v>19</v>
      </c>
      <c r="B31" s="46" t="s">
        <v>15</v>
      </c>
      <c r="C31" s="159" t="s">
        <v>51</v>
      </c>
      <c r="D31" s="159"/>
      <c r="E31" s="159"/>
      <c r="F31" s="159"/>
      <c r="G31" s="160"/>
      <c r="H31" s="7">
        <v>2.5000000000000001E-2</v>
      </c>
      <c r="I31" s="27">
        <f>$H31</f>
        <v>2.5000000000000001E-2</v>
      </c>
      <c r="J31" s="28">
        <f t="shared" ref="J31:J37" si="1">ROUND(I31*SUM(J$21,J$27),2)</f>
        <v>125.2</v>
      </c>
    </row>
    <row r="32" spans="1:10" ht="15">
      <c r="A32" s="1">
        <v>20</v>
      </c>
      <c r="B32" s="95" t="s">
        <v>40</v>
      </c>
      <c r="C32" s="181" t="s">
        <v>52</v>
      </c>
      <c r="D32" s="181"/>
      <c r="E32" s="181"/>
      <c r="F32" s="181"/>
      <c r="G32" s="182"/>
      <c r="H32" s="99">
        <v>0.03</v>
      </c>
      <c r="I32" s="101">
        <f>$H32</f>
        <v>0.03</v>
      </c>
      <c r="J32" s="28">
        <f t="shared" si="1"/>
        <v>150.24</v>
      </c>
    </row>
    <row r="33" spans="1:10" ht="15" customHeight="1">
      <c r="A33" s="1">
        <v>21</v>
      </c>
      <c r="B33" s="46" t="s">
        <v>17</v>
      </c>
      <c r="C33" s="159" t="s">
        <v>53</v>
      </c>
      <c r="D33" s="159"/>
      <c r="E33" s="159"/>
      <c r="F33" s="159"/>
      <c r="G33" s="160"/>
      <c r="H33" s="7">
        <v>1.4999999999999999E-2</v>
      </c>
      <c r="I33" s="27">
        <f t="shared" ref="I33:I37" si="2">$H33</f>
        <v>1.4999999999999999E-2</v>
      </c>
      <c r="J33" s="28">
        <f t="shared" si="1"/>
        <v>75.12</v>
      </c>
    </row>
    <row r="34" spans="1:10" ht="15" customHeight="1">
      <c r="A34" s="1">
        <v>22</v>
      </c>
      <c r="B34" s="46" t="s">
        <v>18</v>
      </c>
      <c r="C34" s="159" t="s">
        <v>54</v>
      </c>
      <c r="D34" s="159"/>
      <c r="E34" s="159"/>
      <c r="F34" s="159"/>
      <c r="G34" s="160"/>
      <c r="H34" s="7">
        <v>0.01</v>
      </c>
      <c r="I34" s="27">
        <f t="shared" si="2"/>
        <v>0.01</v>
      </c>
      <c r="J34" s="28">
        <f t="shared" si="1"/>
        <v>50.08</v>
      </c>
    </row>
    <row r="35" spans="1:10" ht="15" customHeight="1">
      <c r="A35" s="1">
        <v>23</v>
      </c>
      <c r="B35" s="46" t="s">
        <v>41</v>
      </c>
      <c r="C35" s="160" t="s">
        <v>55</v>
      </c>
      <c r="D35" s="171"/>
      <c r="E35" s="171"/>
      <c r="F35" s="171"/>
      <c r="G35" s="172"/>
      <c r="H35" s="7">
        <v>6.0000000000000001E-3</v>
      </c>
      <c r="I35" s="27">
        <f t="shared" si="2"/>
        <v>6.0000000000000001E-3</v>
      </c>
      <c r="J35" s="28">
        <f t="shared" si="1"/>
        <v>30.05</v>
      </c>
    </row>
    <row r="36" spans="1:10" ht="15">
      <c r="A36" s="1">
        <v>24</v>
      </c>
      <c r="B36" s="46" t="s">
        <v>20</v>
      </c>
      <c r="C36" s="159" t="s">
        <v>56</v>
      </c>
      <c r="D36" s="159"/>
      <c r="E36" s="159"/>
      <c r="F36" s="159"/>
      <c r="G36" s="160"/>
      <c r="H36" s="7">
        <v>2E-3</v>
      </c>
      <c r="I36" s="27">
        <f t="shared" si="2"/>
        <v>2E-3</v>
      </c>
      <c r="J36" s="28">
        <f t="shared" si="1"/>
        <v>10.02</v>
      </c>
    </row>
    <row r="37" spans="1:10" ht="15">
      <c r="A37" s="1">
        <v>25</v>
      </c>
      <c r="B37" s="46" t="s">
        <v>57</v>
      </c>
      <c r="C37" s="159" t="s">
        <v>58</v>
      </c>
      <c r="D37" s="159"/>
      <c r="E37" s="159"/>
      <c r="F37" s="159"/>
      <c r="G37" s="160"/>
      <c r="H37" s="7">
        <v>0.08</v>
      </c>
      <c r="I37" s="27">
        <f t="shared" si="2"/>
        <v>0.08</v>
      </c>
      <c r="J37" s="28">
        <f t="shared" si="1"/>
        <v>400.65</v>
      </c>
    </row>
    <row r="38" spans="1:10" ht="15" customHeight="1">
      <c r="A38" s="1">
        <v>26</v>
      </c>
      <c r="B38" s="169" t="s">
        <v>59</v>
      </c>
      <c r="C38" s="169"/>
      <c r="D38" s="169"/>
      <c r="E38" s="169"/>
      <c r="F38" s="169"/>
      <c r="G38" s="170"/>
      <c r="H38" s="8">
        <f t="shared" ref="H38:J38" si="3">SUM(H30:H37)</f>
        <v>0.36799999999999999</v>
      </c>
      <c r="I38" s="29">
        <f t="shared" si="3"/>
        <v>0.36799999999999999</v>
      </c>
      <c r="J38" s="25">
        <f t="shared" si="3"/>
        <v>1842.99</v>
      </c>
    </row>
    <row r="39" spans="1:10" ht="15">
      <c r="A39" s="1">
        <v>27</v>
      </c>
      <c r="B39" s="187"/>
      <c r="C39" s="188"/>
      <c r="D39" s="188"/>
      <c r="E39" s="188"/>
      <c r="F39" s="188"/>
      <c r="G39" s="188"/>
      <c r="H39" s="9"/>
      <c r="I39" s="49"/>
      <c r="J39" s="31"/>
    </row>
    <row r="40" spans="1:10" ht="27.75" customHeight="1">
      <c r="A40" s="1">
        <v>28</v>
      </c>
      <c r="B40" s="48" t="s">
        <v>60</v>
      </c>
      <c r="C40" s="175" t="s">
        <v>61</v>
      </c>
      <c r="D40" s="175"/>
      <c r="E40" s="175"/>
      <c r="F40" s="175"/>
      <c r="G40" s="176"/>
      <c r="H40" s="16"/>
      <c r="I40" s="32" t="s">
        <v>132</v>
      </c>
      <c r="J40" s="49" t="s">
        <v>38</v>
      </c>
    </row>
    <row r="41" spans="1:10" ht="33.75" customHeight="1">
      <c r="A41" s="1">
        <v>29</v>
      </c>
      <c r="B41" s="46" t="s">
        <v>14</v>
      </c>
      <c r="C41" s="215" t="s">
        <v>133</v>
      </c>
      <c r="D41" s="215"/>
      <c r="E41" s="215"/>
      <c r="F41" s="215"/>
      <c r="G41" s="216"/>
      <c r="H41" s="19"/>
      <c r="I41" s="33">
        <v>22</v>
      </c>
      <c r="J41" s="28">
        <f>IF(I41*'Salários e Benefícios'!$J$4*2-J15*0.06&lt;0,0,ROUND(I41*'Salários e Benefícios'!$J$4*2-J15*0.06,2))</f>
        <v>829.62</v>
      </c>
    </row>
    <row r="42" spans="1:10" ht="46.5" customHeight="1">
      <c r="A42" s="1">
        <v>30</v>
      </c>
      <c r="B42" s="95" t="s">
        <v>15</v>
      </c>
      <c r="C42" s="181" t="s">
        <v>129</v>
      </c>
      <c r="D42" s="181"/>
      <c r="E42" s="181"/>
      <c r="F42" s="181"/>
      <c r="G42" s="182"/>
      <c r="H42" s="94">
        <f>'Salários e Benefícios'!F4</f>
        <v>21</v>
      </c>
      <c r="I42" s="33">
        <v>22</v>
      </c>
      <c r="J42" s="28">
        <f>H42*I42</f>
        <v>462</v>
      </c>
    </row>
    <row r="43" spans="1:10" ht="15" customHeight="1">
      <c r="A43" s="1">
        <v>31</v>
      </c>
      <c r="B43" s="95" t="s">
        <v>40</v>
      </c>
      <c r="C43" s="182" t="s">
        <v>142</v>
      </c>
      <c r="D43" s="189"/>
      <c r="E43" s="189"/>
      <c r="F43" s="189"/>
      <c r="G43" s="211"/>
      <c r="H43" s="94"/>
      <c r="I43" s="33">
        <v>4</v>
      </c>
      <c r="J43" s="28">
        <f>IF(I43*'Salários e Benefícios'!$J$5*2-$J$15*0.06&lt;0,0,ROUND(I43*'Salários e Benefícios'!$J$5*2-$J$15*0.06,2))</f>
        <v>379.82</v>
      </c>
    </row>
    <row r="44" spans="1:10" ht="15" customHeight="1">
      <c r="A44" s="1">
        <v>32</v>
      </c>
      <c r="B44" s="95" t="s">
        <v>17</v>
      </c>
      <c r="C44" s="182" t="s">
        <v>143</v>
      </c>
      <c r="D44" s="189"/>
      <c r="E44" s="189"/>
      <c r="F44" s="189"/>
      <c r="G44" s="211"/>
      <c r="H44" s="94"/>
      <c r="I44" s="33">
        <v>4</v>
      </c>
      <c r="J44" s="28">
        <f>IF(I44*'Salários e Benefícios'!J4*2-$J$15*0.06&lt;0,0,ROUND(I44*'Salários e Benefícios'!J4*2-$J$15*0.06,2))</f>
        <v>39.42</v>
      </c>
    </row>
    <row r="45" spans="1:10" ht="15" customHeight="1">
      <c r="A45" s="1">
        <v>33</v>
      </c>
      <c r="B45" s="169" t="s">
        <v>62</v>
      </c>
      <c r="C45" s="169"/>
      <c r="D45" s="169"/>
      <c r="E45" s="169"/>
      <c r="F45" s="169"/>
      <c r="G45" s="170"/>
      <c r="H45" s="52"/>
      <c r="I45" s="49"/>
      <c r="J45" s="30">
        <f>SUM(J41:J44)</f>
        <v>1710.86</v>
      </c>
    </row>
    <row r="46" spans="1:10" ht="15">
      <c r="A46" s="1">
        <v>34</v>
      </c>
      <c r="B46" s="177"/>
      <c r="C46" s="178"/>
      <c r="D46" s="178"/>
      <c r="E46" s="178"/>
      <c r="F46" s="178"/>
      <c r="G46" s="178"/>
      <c r="H46" s="9"/>
      <c r="I46" s="49"/>
      <c r="J46" s="31"/>
    </row>
    <row r="47" spans="1:10" ht="22.9" customHeight="1">
      <c r="A47" s="1">
        <v>35</v>
      </c>
      <c r="B47" s="175" t="s">
        <v>63</v>
      </c>
      <c r="C47" s="175"/>
      <c r="D47" s="175"/>
      <c r="E47" s="175"/>
      <c r="F47" s="175"/>
      <c r="G47" s="176"/>
      <c r="H47" s="16"/>
      <c r="I47" s="32"/>
      <c r="J47" s="49" t="s">
        <v>38</v>
      </c>
    </row>
    <row r="48" spans="1:10" ht="15">
      <c r="A48" s="1">
        <v>36</v>
      </c>
      <c r="B48" s="47" t="s">
        <v>44</v>
      </c>
      <c r="C48" s="173" t="str">
        <f>C24</f>
        <v>Submódulo  2.1 - 13º SALÁRIO E ADICIONAL DE FÉRIAS</v>
      </c>
      <c r="D48" s="173"/>
      <c r="E48" s="173"/>
      <c r="F48" s="173"/>
      <c r="G48" s="174"/>
      <c r="H48" s="51"/>
      <c r="I48" s="50"/>
      <c r="J48" s="30">
        <f>J27</f>
        <v>500.76</v>
      </c>
    </row>
    <row r="49" spans="1:10" ht="15">
      <c r="A49" s="1">
        <v>37</v>
      </c>
      <c r="B49" s="47" t="s">
        <v>48</v>
      </c>
      <c r="C49" s="173" t="str">
        <f>C29</f>
        <v>Submódulo 2.2 -  ENCARGOS PREVIDÊNCIÁRIOS E FGTS</v>
      </c>
      <c r="D49" s="173"/>
      <c r="E49" s="173"/>
      <c r="F49" s="173"/>
      <c r="G49" s="174"/>
      <c r="H49" s="51"/>
      <c r="I49" s="50"/>
      <c r="J49" s="30">
        <f>J38</f>
        <v>1842.99</v>
      </c>
    </row>
    <row r="50" spans="1:10" ht="15">
      <c r="A50" s="1">
        <v>38</v>
      </c>
      <c r="B50" s="47" t="s">
        <v>60</v>
      </c>
      <c r="C50" s="173" t="str">
        <f>C40</f>
        <v>Submódulo 2.3 - BENEFÍCIOS MENSAIS E DIÁRIOS</v>
      </c>
      <c r="D50" s="173"/>
      <c r="E50" s="173"/>
      <c r="F50" s="173"/>
      <c r="G50" s="174"/>
      <c r="H50" s="51"/>
      <c r="I50" s="50"/>
      <c r="J50" s="30">
        <f>J45</f>
        <v>1710.86</v>
      </c>
    </row>
    <row r="51" spans="1:10" ht="15">
      <c r="A51" s="1">
        <v>39</v>
      </c>
      <c r="B51" s="169" t="s">
        <v>64</v>
      </c>
      <c r="C51" s="169"/>
      <c r="D51" s="169"/>
      <c r="E51" s="169"/>
      <c r="F51" s="169"/>
      <c r="G51" s="170"/>
      <c r="H51" s="52"/>
      <c r="I51" s="49"/>
      <c r="J51" s="30">
        <f>SUM(J48:J50)</f>
        <v>4054.61</v>
      </c>
    </row>
    <row r="52" spans="1:10" ht="15">
      <c r="A52" s="1">
        <v>40</v>
      </c>
      <c r="B52" s="201"/>
      <c r="C52" s="202"/>
      <c r="D52" s="202"/>
      <c r="E52" s="202"/>
      <c r="F52" s="202"/>
      <c r="G52" s="202"/>
      <c r="H52" s="17"/>
      <c r="I52" s="34"/>
      <c r="J52" s="31"/>
    </row>
    <row r="53" spans="1:10" ht="15" customHeight="1">
      <c r="A53" s="1">
        <v>41</v>
      </c>
      <c r="B53" s="205" t="s">
        <v>65</v>
      </c>
      <c r="C53" s="205"/>
      <c r="D53" s="205"/>
      <c r="E53" s="205"/>
      <c r="F53" s="205"/>
      <c r="G53" s="206"/>
      <c r="H53" s="52"/>
      <c r="I53" s="49"/>
      <c r="J53" s="26"/>
    </row>
    <row r="54" spans="1:10" ht="15" customHeight="1">
      <c r="A54" s="1">
        <v>42</v>
      </c>
      <c r="B54" s="179" t="s">
        <v>66</v>
      </c>
      <c r="C54" s="179"/>
      <c r="D54" s="179"/>
      <c r="E54" s="179"/>
      <c r="F54" s="179"/>
      <c r="G54" s="180"/>
      <c r="H54" s="52" t="s">
        <v>114</v>
      </c>
      <c r="I54" s="49"/>
      <c r="J54" s="49" t="s">
        <v>38</v>
      </c>
    </row>
    <row r="55" spans="1:10" ht="15" customHeight="1">
      <c r="A55" s="1">
        <v>43</v>
      </c>
      <c r="B55" s="91"/>
      <c r="C55" s="185" t="s">
        <v>111</v>
      </c>
      <c r="D55" s="185"/>
      <c r="E55" s="185"/>
      <c r="F55" s="185"/>
      <c r="G55" s="186"/>
      <c r="H55" s="93">
        <v>0</v>
      </c>
      <c r="I55" s="61">
        <f>ROUND(SUM(I56:I58),2)</f>
        <v>801.73</v>
      </c>
      <c r="J55" s="30">
        <f>ROUND(I55*$H55,2)</f>
        <v>0</v>
      </c>
    </row>
    <row r="56" spans="1:10" ht="15" customHeight="1">
      <c r="A56" s="1">
        <v>44</v>
      </c>
      <c r="B56" s="91" t="s">
        <v>14</v>
      </c>
      <c r="C56" s="159" t="s">
        <v>67</v>
      </c>
      <c r="D56" s="159"/>
      <c r="E56" s="159"/>
      <c r="F56" s="159"/>
      <c r="G56" s="160"/>
      <c r="H56" s="60">
        <f>H$55</f>
        <v>0</v>
      </c>
      <c r="I56" s="28">
        <f>((J$21+J$21/12+J$21/12+J$21/36)+J50)/12</f>
        <v>591.22</v>
      </c>
      <c r="J56" s="28">
        <f>I56*$H56</f>
        <v>0</v>
      </c>
    </row>
    <row r="57" spans="1:10" ht="15" customHeight="1">
      <c r="A57" s="1">
        <v>45</v>
      </c>
      <c r="B57" s="91" t="s">
        <v>15</v>
      </c>
      <c r="C57" s="159" t="s">
        <v>68</v>
      </c>
      <c r="D57" s="159"/>
      <c r="E57" s="159"/>
      <c r="F57" s="159"/>
      <c r="G57" s="160"/>
      <c r="H57" s="60">
        <f>H$55</f>
        <v>0</v>
      </c>
      <c r="I57" s="28">
        <f>((J$21+J$21/12+J$21/12+J$21/36)/12)*I$37</f>
        <v>35.89</v>
      </c>
      <c r="J57" s="28">
        <f>I57*$H57</f>
        <v>0</v>
      </c>
    </row>
    <row r="58" spans="1:10" ht="27.75" customHeight="1">
      <c r="A58" s="1">
        <v>46</v>
      </c>
      <c r="B58" s="91" t="s">
        <v>40</v>
      </c>
      <c r="C58" s="159" t="s">
        <v>115</v>
      </c>
      <c r="D58" s="159"/>
      <c r="E58" s="159"/>
      <c r="F58" s="159"/>
      <c r="G58" s="160"/>
      <c r="H58" s="60">
        <f>H$55</f>
        <v>0</v>
      </c>
      <c r="I58" s="28">
        <f>0.4*(I57+J37)</f>
        <v>174.62</v>
      </c>
      <c r="J58" s="28">
        <f>I58*$H58</f>
        <v>0</v>
      </c>
    </row>
    <row r="59" spans="1:10" ht="27.75" customHeight="1">
      <c r="A59" s="1">
        <v>47</v>
      </c>
      <c r="B59" s="91"/>
      <c r="C59" s="185" t="s">
        <v>112</v>
      </c>
      <c r="D59" s="185"/>
      <c r="E59" s="185"/>
      <c r="F59" s="185"/>
      <c r="G59" s="186"/>
      <c r="H59" s="93">
        <v>1</v>
      </c>
      <c r="I59" s="30">
        <f>I60</f>
        <v>160.26</v>
      </c>
      <c r="J59" s="30">
        <f>ROUND(I59*$H59,2)</f>
        <v>160.26</v>
      </c>
    </row>
    <row r="60" spans="1:10" ht="28.5" customHeight="1">
      <c r="A60" s="1">
        <v>48</v>
      </c>
      <c r="B60" s="91" t="s">
        <v>17</v>
      </c>
      <c r="C60" s="159" t="s">
        <v>113</v>
      </c>
      <c r="D60" s="159"/>
      <c r="E60" s="159"/>
      <c r="F60" s="159"/>
      <c r="G60" s="160"/>
      <c r="H60" s="60">
        <f>H$59</f>
        <v>1</v>
      </c>
      <c r="I60" s="28">
        <f>0.4*(J37)</f>
        <v>160.26</v>
      </c>
      <c r="J60" s="28">
        <f>I60*$H60</f>
        <v>160.26</v>
      </c>
    </row>
    <row r="61" spans="1:10" ht="15" customHeight="1">
      <c r="A61" s="1">
        <v>49</v>
      </c>
      <c r="B61" s="169" t="s">
        <v>69</v>
      </c>
      <c r="C61" s="169"/>
      <c r="D61" s="169"/>
      <c r="E61" s="169"/>
      <c r="F61" s="169"/>
      <c r="G61" s="170"/>
      <c r="H61" s="8">
        <f>H55+H59</f>
        <v>1</v>
      </c>
      <c r="I61" s="61">
        <f>I59+I55</f>
        <v>961.99</v>
      </c>
      <c r="J61" s="30">
        <f>J55+J59</f>
        <v>160.26</v>
      </c>
    </row>
    <row r="62" spans="1:10" ht="15">
      <c r="A62" s="1">
        <v>50</v>
      </c>
      <c r="B62" s="177"/>
      <c r="C62" s="178"/>
      <c r="D62" s="178"/>
      <c r="E62" s="178"/>
      <c r="F62" s="178"/>
      <c r="G62" s="178"/>
      <c r="H62" s="9"/>
      <c r="I62" s="49"/>
      <c r="J62" s="49"/>
    </row>
    <row r="63" spans="1:10" ht="15" customHeight="1">
      <c r="A63" s="1">
        <v>51</v>
      </c>
      <c r="B63" s="192" t="s">
        <v>70</v>
      </c>
      <c r="C63" s="192"/>
      <c r="D63" s="192"/>
      <c r="E63" s="192"/>
      <c r="F63" s="192"/>
      <c r="G63" s="193"/>
      <c r="H63" s="52"/>
      <c r="I63" s="49"/>
      <c r="J63" s="56"/>
    </row>
    <row r="64" spans="1:10" ht="39" customHeight="1">
      <c r="A64" s="1">
        <v>52</v>
      </c>
      <c r="B64" s="179" t="s">
        <v>71</v>
      </c>
      <c r="C64" s="179"/>
      <c r="D64" s="179"/>
      <c r="E64" s="179"/>
      <c r="F64" s="179"/>
      <c r="G64" s="180"/>
      <c r="H64" s="62" t="s">
        <v>117</v>
      </c>
      <c r="I64" s="55"/>
      <c r="J64" s="30" t="s">
        <v>38</v>
      </c>
    </row>
    <row r="65" spans="1:10" ht="15" customHeight="1">
      <c r="A65" s="1">
        <v>53</v>
      </c>
      <c r="B65" s="46" t="s">
        <v>14</v>
      </c>
      <c r="C65" s="160" t="s">
        <v>105</v>
      </c>
      <c r="D65" s="171"/>
      <c r="E65" s="171"/>
      <c r="F65" s="171"/>
      <c r="G65" s="172"/>
      <c r="H65" s="57">
        <v>30</v>
      </c>
      <c r="I65" s="75">
        <f>$H65</f>
        <v>30</v>
      </c>
      <c r="J65" s="28">
        <f>ROUND((((J$21+J51+J$61)/30)*I65)/12,2)</f>
        <v>726.85</v>
      </c>
    </row>
    <row r="66" spans="1:10" ht="15" customHeight="1">
      <c r="A66" s="1">
        <v>54</v>
      </c>
      <c r="B66" s="46" t="s">
        <v>15</v>
      </c>
      <c r="C66" s="160" t="s">
        <v>106</v>
      </c>
      <c r="D66" s="171"/>
      <c r="E66" s="171"/>
      <c r="F66" s="171"/>
      <c r="G66" s="172"/>
      <c r="H66" s="80"/>
      <c r="I66" s="96">
        <v>2</v>
      </c>
      <c r="J66" s="28">
        <f>ROUND((((J$21+J$49+J50+J$61)/30)*I66)/12,2)</f>
        <v>45.67</v>
      </c>
    </row>
    <row r="67" spans="1:10" ht="15" customHeight="1">
      <c r="A67" s="1">
        <v>65</v>
      </c>
      <c r="B67" s="169" t="s">
        <v>72</v>
      </c>
      <c r="C67" s="169"/>
      <c r="D67" s="169"/>
      <c r="E67" s="169"/>
      <c r="F67" s="169"/>
      <c r="G67" s="170"/>
      <c r="H67" s="58">
        <f t="shared" ref="H67:J67" si="4">SUM(H65:H66)</f>
        <v>30</v>
      </c>
      <c r="I67" s="59">
        <f t="shared" si="4"/>
        <v>32</v>
      </c>
      <c r="J67" s="30">
        <f t="shared" si="4"/>
        <v>772.52</v>
      </c>
    </row>
    <row r="68" spans="1:10" ht="15">
      <c r="A68" s="1">
        <v>66</v>
      </c>
      <c r="B68" s="207"/>
      <c r="C68" s="207"/>
      <c r="D68" s="207"/>
      <c r="E68" s="207"/>
      <c r="F68" s="207"/>
      <c r="G68" s="187"/>
      <c r="H68" s="52"/>
      <c r="I68" s="49"/>
      <c r="J68" s="26"/>
    </row>
    <row r="69" spans="1:10" ht="15" customHeight="1">
      <c r="A69" s="1">
        <v>67</v>
      </c>
      <c r="B69" s="179" t="s">
        <v>73</v>
      </c>
      <c r="C69" s="179"/>
      <c r="D69" s="179"/>
      <c r="E69" s="179"/>
      <c r="F69" s="179"/>
      <c r="G69" s="180"/>
      <c r="H69" s="52"/>
      <c r="I69" s="49"/>
      <c r="J69" s="26"/>
    </row>
    <row r="70" spans="1:10" ht="15" customHeight="1">
      <c r="A70" s="1">
        <v>68</v>
      </c>
      <c r="B70" s="157" t="s">
        <v>74</v>
      </c>
      <c r="C70" s="157"/>
      <c r="D70" s="157"/>
      <c r="E70" s="157"/>
      <c r="F70" s="157"/>
      <c r="G70" s="158"/>
      <c r="H70" s="52"/>
      <c r="I70" s="49"/>
      <c r="J70" s="49" t="s">
        <v>38</v>
      </c>
    </row>
    <row r="71" spans="1:10" ht="15" customHeight="1">
      <c r="A71" s="1">
        <v>69</v>
      </c>
      <c r="B71" s="46">
        <v>1</v>
      </c>
      <c r="C71" s="159" t="s">
        <v>75</v>
      </c>
      <c r="D71" s="159"/>
      <c r="E71" s="159"/>
      <c r="F71" s="159"/>
      <c r="G71" s="160"/>
      <c r="H71" s="51"/>
      <c r="I71" s="35">
        <v>0</v>
      </c>
      <c r="J71" s="36">
        <f>I71*J21</f>
        <v>0</v>
      </c>
    </row>
    <row r="72" spans="1:10" ht="15" customHeight="1">
      <c r="A72" s="1">
        <v>70</v>
      </c>
      <c r="B72" s="169" t="s">
        <v>76</v>
      </c>
      <c r="C72" s="169"/>
      <c r="D72" s="169"/>
      <c r="E72" s="169"/>
      <c r="F72" s="169"/>
      <c r="G72" s="170"/>
      <c r="H72" s="52"/>
      <c r="I72" s="29">
        <f t="shared" ref="I72:J72" si="5">SUM(I71:I71)</f>
        <v>0</v>
      </c>
      <c r="J72" s="31">
        <f t="shared" si="5"/>
        <v>0</v>
      </c>
    </row>
    <row r="73" spans="1:10" ht="15">
      <c r="A73" s="1">
        <v>71</v>
      </c>
      <c r="B73" s="194"/>
      <c r="C73" s="188"/>
      <c r="D73" s="188"/>
      <c r="E73" s="188"/>
      <c r="F73" s="188"/>
      <c r="G73" s="188"/>
      <c r="H73" s="9"/>
      <c r="I73" s="49"/>
      <c r="J73" s="26"/>
    </row>
    <row r="74" spans="1:10" ht="27" customHeight="1">
      <c r="A74" s="1">
        <v>72</v>
      </c>
      <c r="B74" s="195" t="s">
        <v>77</v>
      </c>
      <c r="C74" s="196"/>
      <c r="D74" s="196"/>
      <c r="E74" s="196"/>
      <c r="F74" s="196"/>
      <c r="G74" s="196"/>
      <c r="H74" s="21"/>
      <c r="I74" s="32"/>
      <c r="J74" s="49" t="s">
        <v>38</v>
      </c>
    </row>
    <row r="75" spans="1:10" ht="31.5" customHeight="1">
      <c r="A75" s="1">
        <v>73</v>
      </c>
      <c r="B75" s="3" t="s">
        <v>78</v>
      </c>
      <c r="C75" s="174" t="str">
        <f>B64</f>
        <v>Submódulo 4.1 COMPOSIÇÃO DO CUSTO DE REPOSIÇÃO DO PROFISISONAL AUSENTE</v>
      </c>
      <c r="D75" s="197"/>
      <c r="E75" s="197"/>
      <c r="F75" s="197"/>
      <c r="G75" s="197"/>
      <c r="H75" s="12"/>
      <c r="I75" s="50"/>
      <c r="J75" s="30">
        <f>J67</f>
        <v>772.52</v>
      </c>
    </row>
    <row r="76" spans="1:10" ht="20.25" customHeight="1">
      <c r="A76" s="1">
        <v>74</v>
      </c>
      <c r="B76" s="3" t="s">
        <v>79</v>
      </c>
      <c r="C76" s="174" t="str">
        <f>B69</f>
        <v>Submódulo 4.2 INTRAJORNADA</v>
      </c>
      <c r="D76" s="197"/>
      <c r="E76" s="197"/>
      <c r="F76" s="197"/>
      <c r="G76" s="197"/>
      <c r="H76" s="12"/>
      <c r="I76" s="50"/>
      <c r="J76" s="30">
        <f>J72</f>
        <v>0</v>
      </c>
    </row>
    <row r="77" spans="1:10" ht="15">
      <c r="A77" s="1">
        <v>75</v>
      </c>
      <c r="B77" s="183" t="s">
        <v>64</v>
      </c>
      <c r="C77" s="184"/>
      <c r="D77" s="184"/>
      <c r="E77" s="184"/>
      <c r="F77" s="184"/>
      <c r="G77" s="184"/>
      <c r="H77" s="6"/>
      <c r="I77" s="49"/>
      <c r="J77" s="30">
        <f>SUM(J75:J76)</f>
        <v>772.52</v>
      </c>
    </row>
    <row r="78" spans="1:10" ht="15">
      <c r="A78" s="1">
        <v>76</v>
      </c>
      <c r="B78" s="194"/>
      <c r="C78" s="188"/>
      <c r="D78" s="188"/>
      <c r="E78" s="188"/>
      <c r="F78" s="188"/>
      <c r="G78" s="188"/>
      <c r="H78" s="6"/>
      <c r="I78" s="49"/>
      <c r="J78" s="49"/>
    </row>
    <row r="79" spans="1:10" ht="15" customHeight="1">
      <c r="A79" s="1">
        <v>77</v>
      </c>
      <c r="B79" s="192" t="s">
        <v>80</v>
      </c>
      <c r="C79" s="192"/>
      <c r="D79" s="192"/>
      <c r="E79" s="192"/>
      <c r="F79" s="192"/>
      <c r="G79" s="193"/>
      <c r="H79" s="6"/>
      <c r="I79" s="49"/>
      <c r="J79" s="49" t="s">
        <v>38</v>
      </c>
    </row>
    <row r="80" spans="1:10" ht="15">
      <c r="A80" s="1">
        <v>78</v>
      </c>
      <c r="B80" s="95">
        <v>1</v>
      </c>
      <c r="C80" s="203" t="s">
        <v>81</v>
      </c>
      <c r="D80" s="203"/>
      <c r="E80" s="203"/>
      <c r="F80" s="203"/>
      <c r="G80" s="204"/>
      <c r="H80" s="97">
        <v>197</v>
      </c>
      <c r="I80" s="37"/>
      <c r="J80" s="45"/>
    </row>
    <row r="81" spans="1:10" ht="30.75" customHeight="1">
      <c r="A81" s="1">
        <v>80</v>
      </c>
      <c r="B81" s="95">
        <v>3</v>
      </c>
      <c r="C81" s="181" t="s">
        <v>128</v>
      </c>
      <c r="D81" s="181"/>
      <c r="E81" s="181"/>
      <c r="F81" s="181"/>
      <c r="G81" s="182"/>
      <c r="H81" s="97">
        <v>0</v>
      </c>
      <c r="I81" s="50"/>
      <c r="J81" s="45">
        <v>0</v>
      </c>
    </row>
    <row r="82" spans="1:10" ht="15" customHeight="1">
      <c r="A82" s="1">
        <v>82</v>
      </c>
      <c r="B82" s="169" t="s">
        <v>82</v>
      </c>
      <c r="C82" s="169"/>
      <c r="D82" s="169"/>
      <c r="E82" s="169"/>
      <c r="F82" s="169"/>
      <c r="G82" s="170"/>
      <c r="H82" s="20">
        <f>SUM(H80:H81)</f>
        <v>197</v>
      </c>
      <c r="I82" s="49"/>
      <c r="J82" s="30">
        <v>197</v>
      </c>
    </row>
    <row r="83" spans="1:10" ht="15">
      <c r="A83" s="1">
        <v>83</v>
      </c>
      <c r="B83" s="187"/>
      <c r="C83" s="188"/>
      <c r="D83" s="188"/>
      <c r="E83" s="188"/>
      <c r="F83" s="188"/>
      <c r="G83" s="188"/>
      <c r="H83" s="9"/>
      <c r="I83" s="49"/>
      <c r="J83" s="26"/>
    </row>
    <row r="84" spans="1:10" ht="37.5" customHeight="1">
      <c r="A84" s="1">
        <v>84</v>
      </c>
      <c r="B84" s="192" t="s">
        <v>131</v>
      </c>
      <c r="C84" s="192"/>
      <c r="D84" s="192"/>
      <c r="E84" s="192"/>
      <c r="F84" s="192"/>
      <c r="G84" s="193"/>
      <c r="H84" s="6"/>
      <c r="I84" s="49"/>
      <c r="J84" s="30" t="s">
        <v>38</v>
      </c>
    </row>
    <row r="85" spans="1:10" ht="15" customHeight="1">
      <c r="A85" s="1">
        <v>85</v>
      </c>
      <c r="B85" s="98" t="s">
        <v>14</v>
      </c>
      <c r="C85" s="182" t="s">
        <v>130</v>
      </c>
      <c r="D85" s="189"/>
      <c r="E85" s="189"/>
      <c r="F85" s="189"/>
      <c r="G85" s="189"/>
      <c r="H85" s="7"/>
      <c r="I85" s="100">
        <v>0.05</v>
      </c>
      <c r="J85" s="28">
        <f>I85*J100</f>
        <v>484.59</v>
      </c>
    </row>
    <row r="86" spans="1:10" ht="15">
      <c r="A86" s="1">
        <v>86</v>
      </c>
      <c r="B86" s="98" t="s">
        <v>15</v>
      </c>
      <c r="C86" s="181" t="s">
        <v>83</v>
      </c>
      <c r="D86" s="181"/>
      <c r="E86" s="181"/>
      <c r="F86" s="181"/>
      <c r="G86" s="182"/>
      <c r="H86" s="7"/>
      <c r="I86" s="100">
        <v>0.05</v>
      </c>
      <c r="J86" s="28">
        <f>I86*(J85+J100)</f>
        <v>508.82</v>
      </c>
    </row>
    <row r="87" spans="1:10" ht="15">
      <c r="A87" s="1">
        <v>87</v>
      </c>
      <c r="B87" s="2" t="s">
        <v>40</v>
      </c>
      <c r="C87" s="190" t="s">
        <v>84</v>
      </c>
      <c r="D87" s="190"/>
      <c r="E87" s="190"/>
      <c r="F87" s="190"/>
      <c r="G87" s="191"/>
      <c r="H87" s="8">
        <f>SUM(H88:H90)</f>
        <v>0.14249999999999999</v>
      </c>
      <c r="I87" s="35">
        <f>$H87</f>
        <v>0.14249999999999999</v>
      </c>
      <c r="J87" s="28">
        <f>(J85+J86+J100)*(1/(1-I87)-1)</f>
        <v>1775.67</v>
      </c>
    </row>
    <row r="88" spans="1:10" ht="15" customHeight="1">
      <c r="A88" s="1">
        <v>88</v>
      </c>
      <c r="B88" s="98" t="s">
        <v>85</v>
      </c>
      <c r="C88" s="181" t="s">
        <v>110</v>
      </c>
      <c r="D88" s="181"/>
      <c r="E88" s="181"/>
      <c r="F88" s="181"/>
      <c r="G88" s="182"/>
      <c r="H88" s="99">
        <v>1.6500000000000001E-2</v>
      </c>
      <c r="I88" s="35">
        <f>$H$88</f>
        <v>1.6500000000000001E-2</v>
      </c>
      <c r="J88" s="28">
        <f>I88*J102</f>
        <v>205.6</v>
      </c>
    </row>
    <row r="89" spans="1:10" ht="15" customHeight="1">
      <c r="A89" s="1">
        <v>89</v>
      </c>
      <c r="B89" s="98" t="s">
        <v>86</v>
      </c>
      <c r="C89" s="181" t="s">
        <v>108</v>
      </c>
      <c r="D89" s="181"/>
      <c r="E89" s="181"/>
      <c r="F89" s="181"/>
      <c r="G89" s="182"/>
      <c r="H89" s="99">
        <v>7.5999999999999998E-2</v>
      </c>
      <c r="I89" s="35">
        <f>$H$89</f>
        <v>7.5999999999999998E-2</v>
      </c>
      <c r="J89" s="28">
        <f>I89*J102</f>
        <v>947.02</v>
      </c>
    </row>
    <row r="90" spans="1:10" ht="15" customHeight="1">
      <c r="A90" s="1">
        <v>90</v>
      </c>
      <c r="B90" s="98" t="s">
        <v>87</v>
      </c>
      <c r="C90" s="181" t="s">
        <v>109</v>
      </c>
      <c r="D90" s="181"/>
      <c r="E90" s="181"/>
      <c r="F90" s="181"/>
      <c r="G90" s="182"/>
      <c r="H90" s="99">
        <v>0.05</v>
      </c>
      <c r="I90" s="35">
        <v>0.05</v>
      </c>
      <c r="J90" s="28">
        <f>I90*J102</f>
        <v>623.04</v>
      </c>
    </row>
    <row r="91" spans="1:10" ht="15" customHeight="1">
      <c r="A91" s="1">
        <v>91</v>
      </c>
      <c r="B91" s="183" t="s">
        <v>88</v>
      </c>
      <c r="C91" s="184"/>
      <c r="D91" s="184"/>
      <c r="E91" s="184"/>
      <c r="F91" s="184"/>
      <c r="G91" s="184"/>
      <c r="H91" s="10"/>
      <c r="I91" s="38">
        <f>SUM(I85:I87)</f>
        <v>0.24249999999999999</v>
      </c>
      <c r="J91" s="30">
        <f t="shared" ref="J91" si="6">SUM(J85:J87)</f>
        <v>2769.08</v>
      </c>
    </row>
    <row r="92" spans="1:10" ht="15">
      <c r="A92" s="1">
        <v>92</v>
      </c>
      <c r="B92" s="4"/>
      <c r="C92" s="5"/>
      <c r="D92" s="5"/>
      <c r="E92" s="5"/>
      <c r="F92" s="5"/>
      <c r="G92" s="5"/>
      <c r="H92" s="11"/>
      <c r="I92" s="50"/>
      <c r="J92" s="31"/>
    </row>
    <row r="93" spans="1:10" ht="15" customHeight="1">
      <c r="A93" s="1">
        <v>93</v>
      </c>
      <c r="B93" s="183" t="s">
        <v>89</v>
      </c>
      <c r="C93" s="184"/>
      <c r="D93" s="184"/>
      <c r="E93" s="184"/>
      <c r="F93" s="184"/>
      <c r="G93" s="184"/>
      <c r="H93" s="6"/>
      <c r="I93" s="49"/>
      <c r="J93" s="26"/>
    </row>
    <row r="94" spans="1:10" ht="30" customHeight="1">
      <c r="A94" s="1">
        <v>94</v>
      </c>
      <c r="B94" s="208" t="s">
        <v>90</v>
      </c>
      <c r="C94" s="209"/>
      <c r="D94" s="209"/>
      <c r="E94" s="209"/>
      <c r="F94" s="209"/>
      <c r="G94" s="209"/>
      <c r="H94" s="6"/>
      <c r="I94" s="49"/>
      <c r="J94" s="49" t="s">
        <v>38</v>
      </c>
    </row>
    <row r="95" spans="1:10" ht="15" customHeight="1">
      <c r="A95" s="1">
        <v>95</v>
      </c>
      <c r="B95" s="2" t="s">
        <v>14</v>
      </c>
      <c r="C95" s="160" t="s">
        <v>91</v>
      </c>
      <c r="D95" s="171"/>
      <c r="E95" s="171"/>
      <c r="F95" s="171"/>
      <c r="G95" s="171"/>
      <c r="H95" s="12"/>
      <c r="I95" s="50"/>
      <c r="J95" s="23">
        <f>J21</f>
        <v>4507.37</v>
      </c>
    </row>
    <row r="96" spans="1:10" ht="23.25" customHeight="1">
      <c r="A96" s="1">
        <v>96</v>
      </c>
      <c r="B96" s="2" t="s">
        <v>15</v>
      </c>
      <c r="C96" s="160" t="s">
        <v>92</v>
      </c>
      <c r="D96" s="171"/>
      <c r="E96" s="171"/>
      <c r="F96" s="171"/>
      <c r="G96" s="171"/>
      <c r="H96" s="12"/>
      <c r="I96" s="50"/>
      <c r="J96" s="23">
        <f>J51</f>
        <v>4054.61</v>
      </c>
    </row>
    <row r="97" spans="1:10" ht="15" customHeight="1">
      <c r="A97" s="1">
        <v>97</v>
      </c>
      <c r="B97" s="2" t="s">
        <v>40</v>
      </c>
      <c r="C97" s="160" t="s">
        <v>93</v>
      </c>
      <c r="D97" s="171"/>
      <c r="E97" s="171"/>
      <c r="F97" s="171"/>
      <c r="G97" s="171"/>
      <c r="H97" s="12"/>
      <c r="I97" s="50"/>
      <c r="J97" s="23">
        <f>J61</f>
        <v>160.26</v>
      </c>
    </row>
    <row r="98" spans="1:10" ht="15" customHeight="1">
      <c r="A98" s="1">
        <v>98</v>
      </c>
      <c r="B98" s="2" t="s">
        <v>17</v>
      </c>
      <c r="C98" s="160" t="s">
        <v>94</v>
      </c>
      <c r="D98" s="171"/>
      <c r="E98" s="171"/>
      <c r="F98" s="171"/>
      <c r="G98" s="171"/>
      <c r="H98" s="12"/>
      <c r="I98" s="50"/>
      <c r="J98" s="23">
        <f>J77</f>
        <v>772.52</v>
      </c>
    </row>
    <row r="99" spans="1:10" ht="15" customHeight="1">
      <c r="A99" s="1">
        <v>99</v>
      </c>
      <c r="B99" s="2" t="s">
        <v>18</v>
      </c>
      <c r="C99" s="160" t="s">
        <v>95</v>
      </c>
      <c r="D99" s="171"/>
      <c r="E99" s="171"/>
      <c r="F99" s="171"/>
      <c r="G99" s="171"/>
      <c r="H99" s="12"/>
      <c r="I99" s="50"/>
      <c r="J99" s="23">
        <f>J82</f>
        <v>197</v>
      </c>
    </row>
    <row r="100" spans="1:10" ht="15" customHeight="1">
      <c r="A100" s="1">
        <v>100</v>
      </c>
      <c r="B100" s="2"/>
      <c r="C100" s="186" t="s">
        <v>96</v>
      </c>
      <c r="D100" s="198"/>
      <c r="E100" s="198"/>
      <c r="F100" s="198"/>
      <c r="G100" s="198"/>
      <c r="H100" s="6"/>
      <c r="I100" s="49"/>
      <c r="J100" s="25">
        <f>SUM(J95:J99)</f>
        <v>9691.76</v>
      </c>
    </row>
    <row r="101" spans="1:10" ht="15" customHeight="1">
      <c r="A101" s="1">
        <v>101</v>
      </c>
      <c r="B101" s="2" t="s">
        <v>41</v>
      </c>
      <c r="C101" s="160" t="s">
        <v>103</v>
      </c>
      <c r="D101" s="171"/>
      <c r="E101" s="171"/>
      <c r="F101" s="171"/>
      <c r="G101" s="171"/>
      <c r="H101" s="12"/>
      <c r="I101" s="50"/>
      <c r="J101" s="23">
        <f>J91</f>
        <v>2769.08</v>
      </c>
    </row>
    <row r="102" spans="1:10" ht="15.75" customHeight="1" thickBot="1">
      <c r="A102" s="1">
        <v>102</v>
      </c>
      <c r="B102" s="199" t="s">
        <v>97</v>
      </c>
      <c r="C102" s="200"/>
      <c r="D102" s="200"/>
      <c r="E102" s="200"/>
      <c r="F102" s="200"/>
      <c r="G102" s="200"/>
      <c r="H102" s="6"/>
      <c r="I102" s="49"/>
      <c r="J102" s="119">
        <f>SUM(J100:J101)</f>
        <v>12460.84</v>
      </c>
    </row>
    <row r="103" spans="1:10" s="88" customFormat="1" ht="30.75" customHeight="1">
      <c r="H103" s="89"/>
      <c r="I103" s="90"/>
      <c r="J103" s="85" t="s">
        <v>102</v>
      </c>
    </row>
    <row r="104" spans="1:10" ht="30.75" customHeight="1">
      <c r="I104" s="67"/>
      <c r="J104" s="71">
        <f>'Custo Final'!Q3</f>
        <v>24208.26</v>
      </c>
    </row>
    <row r="105" spans="1:10" ht="30.75" customHeight="1">
      <c r="I105" s="69"/>
      <c r="J105" s="68"/>
    </row>
    <row r="106" spans="1:10" ht="30.75" customHeight="1">
      <c r="I106" s="69"/>
      <c r="J106" s="68"/>
    </row>
    <row r="107" spans="1:10" ht="30.75" customHeight="1">
      <c r="I107" s="69"/>
      <c r="J107" s="70"/>
    </row>
  </sheetData>
  <mergeCells count="113">
    <mergeCell ref="I3:J3"/>
    <mergeCell ref="I2:J2"/>
    <mergeCell ref="B3:G3"/>
    <mergeCell ref="B2:G2"/>
    <mergeCell ref="B1:G1"/>
    <mergeCell ref="C43:G43"/>
    <mergeCell ref="C44:G44"/>
    <mergeCell ref="B45:G45"/>
    <mergeCell ref="I10:J10"/>
    <mergeCell ref="B28:G28"/>
    <mergeCell ref="C18:G18"/>
    <mergeCell ref="C19:G19"/>
    <mergeCell ref="C20:G20"/>
    <mergeCell ref="B21:G21"/>
    <mergeCell ref="B23:G23"/>
    <mergeCell ref="C24:G24"/>
    <mergeCell ref="C25:G25"/>
    <mergeCell ref="C26:G26"/>
    <mergeCell ref="B27:G27"/>
    <mergeCell ref="C29:G29"/>
    <mergeCell ref="I5:J5"/>
    <mergeCell ref="C40:G40"/>
    <mergeCell ref="C41:G41"/>
    <mergeCell ref="C42:G42"/>
    <mergeCell ref="C97:G97"/>
    <mergeCell ref="C50:G50"/>
    <mergeCell ref="C100:G100"/>
    <mergeCell ref="C101:G101"/>
    <mergeCell ref="B102:G102"/>
    <mergeCell ref="B46:G46"/>
    <mergeCell ref="B52:G52"/>
    <mergeCell ref="C81:G81"/>
    <mergeCell ref="B82:G82"/>
    <mergeCell ref="B83:G83"/>
    <mergeCell ref="B62:G62"/>
    <mergeCell ref="B79:G79"/>
    <mergeCell ref="C80:G80"/>
    <mergeCell ref="B78:G78"/>
    <mergeCell ref="B53:G53"/>
    <mergeCell ref="B54:G54"/>
    <mergeCell ref="B63:G63"/>
    <mergeCell ref="B64:G64"/>
    <mergeCell ref="B68:G68"/>
    <mergeCell ref="C98:G98"/>
    <mergeCell ref="C99:G99"/>
    <mergeCell ref="B94:G94"/>
    <mergeCell ref="C95:G95"/>
    <mergeCell ref="C96:G96"/>
    <mergeCell ref="B93:G93"/>
    <mergeCell ref="C85:G85"/>
    <mergeCell ref="C86:G86"/>
    <mergeCell ref="C87:G87"/>
    <mergeCell ref="C88:G88"/>
    <mergeCell ref="C89:G89"/>
    <mergeCell ref="B84:G84"/>
    <mergeCell ref="B73:G73"/>
    <mergeCell ref="B74:G74"/>
    <mergeCell ref="C75:G75"/>
    <mergeCell ref="C76:G76"/>
    <mergeCell ref="B77:G77"/>
    <mergeCell ref="B22:G22"/>
    <mergeCell ref="C16:G16"/>
    <mergeCell ref="C17:G17"/>
    <mergeCell ref="B13:G13"/>
    <mergeCell ref="B61:G61"/>
    <mergeCell ref="C56:G56"/>
    <mergeCell ref="C57:G57"/>
    <mergeCell ref="C90:G90"/>
    <mergeCell ref="B91:G91"/>
    <mergeCell ref="C65:G65"/>
    <mergeCell ref="C66:G66"/>
    <mergeCell ref="B67:G67"/>
    <mergeCell ref="B70:G70"/>
    <mergeCell ref="C71:G71"/>
    <mergeCell ref="B72:G72"/>
    <mergeCell ref="B69:G69"/>
    <mergeCell ref="C55:G55"/>
    <mergeCell ref="C59:G59"/>
    <mergeCell ref="C60:G60"/>
    <mergeCell ref="B39:G39"/>
    <mergeCell ref="B51:G51"/>
    <mergeCell ref="C30:G30"/>
    <mergeCell ref="C31:G31"/>
    <mergeCell ref="C32:G32"/>
    <mergeCell ref="B38:G38"/>
    <mergeCell ref="C33:G33"/>
    <mergeCell ref="C34:G34"/>
    <mergeCell ref="C36:G36"/>
    <mergeCell ref="C37:G37"/>
    <mergeCell ref="C35:G35"/>
    <mergeCell ref="C48:G48"/>
    <mergeCell ref="C49:G49"/>
    <mergeCell ref="C58:G58"/>
    <mergeCell ref="B47:G47"/>
    <mergeCell ref="B12:G12"/>
    <mergeCell ref="C14:G14"/>
    <mergeCell ref="C15:G15"/>
    <mergeCell ref="I4:J4"/>
    <mergeCell ref="I9:J9"/>
    <mergeCell ref="B6:G6"/>
    <mergeCell ref="B7:G7"/>
    <mergeCell ref="B9:G9"/>
    <mergeCell ref="B10:G10"/>
    <mergeCell ref="B11:G11"/>
    <mergeCell ref="B5:G5"/>
    <mergeCell ref="I11:J11"/>
    <mergeCell ref="B8:G8"/>
    <mergeCell ref="I8:J8"/>
    <mergeCell ref="B4:G4"/>
    <mergeCell ref="I7:J7"/>
    <mergeCell ref="I6:J6"/>
    <mergeCell ref="I13:J13"/>
    <mergeCell ref="I12:J12"/>
  </mergeCells>
  <pageMargins left="0.511811024" right="0.511811024" top="0.78740157499999996" bottom="0.78740157499999996" header="0.31496062000000002" footer="0.31496062000000002"/>
  <pageSetup paperSize="9" scale="35" fitToHeight="0" orientation="landscape" r:id="rId1"/>
  <rowBreaks count="2" manualBreakCount="2">
    <brk id="54" min="1" max="27" man="1"/>
    <brk id="102" max="1638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6">
    <pageSetUpPr fitToPage="1"/>
  </sheetPr>
  <dimension ref="B2:L17"/>
  <sheetViews>
    <sheetView showGridLines="0" topLeftCell="C1" zoomScaleNormal="100" zoomScaleSheetLayoutView="90" workbookViewId="0">
      <selection activeCell="J11" sqref="J11"/>
    </sheetView>
  </sheetViews>
  <sheetFormatPr defaultRowHeight="15"/>
  <cols>
    <col min="1" max="1" width="5.140625" customWidth="1"/>
    <col min="2" max="2" width="26.28515625" customWidth="1"/>
    <col min="3" max="3" width="22.85546875" customWidth="1"/>
    <col min="4" max="4" width="19.7109375" customWidth="1"/>
    <col min="5" max="5" width="15.28515625" bestFit="1" customWidth="1"/>
    <col min="6" max="6" width="15.42578125" customWidth="1"/>
    <col min="7" max="7" width="11.42578125" customWidth="1"/>
    <col min="8" max="8" width="22" customWidth="1"/>
    <col min="9" max="9" width="15.28515625" customWidth="1"/>
    <col min="10" max="10" width="16.28515625" customWidth="1"/>
    <col min="11" max="11" width="18.7109375" customWidth="1"/>
    <col min="12" max="12" width="23" customWidth="1"/>
    <col min="13" max="13" width="14.85546875" customWidth="1"/>
    <col min="14" max="14" width="17.5703125" customWidth="1"/>
  </cols>
  <sheetData>
    <row r="2" spans="2:12" ht="15" customHeight="1">
      <c r="B2" s="224" t="s">
        <v>98</v>
      </c>
      <c r="C2" s="224" t="s">
        <v>99</v>
      </c>
      <c r="D2" s="224" t="s">
        <v>100</v>
      </c>
      <c r="E2" s="224" t="s">
        <v>223</v>
      </c>
      <c r="F2" s="224" t="s">
        <v>101</v>
      </c>
      <c r="I2" s="222" t="s">
        <v>141</v>
      </c>
      <c r="J2" s="223"/>
    </row>
    <row r="3" spans="2:12" ht="41.25" customHeight="1">
      <c r="B3" s="224"/>
      <c r="C3" s="224"/>
      <c r="D3" s="224"/>
      <c r="E3" s="224"/>
      <c r="F3" s="224"/>
      <c r="I3" s="132" t="s">
        <v>120</v>
      </c>
      <c r="J3" s="132" t="s">
        <v>233</v>
      </c>
    </row>
    <row r="4" spans="2:12" ht="60" customHeight="1">
      <c r="B4" s="82" t="s">
        <v>135</v>
      </c>
      <c r="C4" s="103" t="s">
        <v>136</v>
      </c>
      <c r="D4" s="104" t="s">
        <v>126</v>
      </c>
      <c r="E4" s="120">
        <v>2269.62</v>
      </c>
      <c r="F4" s="146">
        <v>21</v>
      </c>
      <c r="I4" s="81" t="s">
        <v>242</v>
      </c>
      <c r="J4" s="147">
        <v>21.95</v>
      </c>
    </row>
    <row r="5" spans="2:12" ht="30">
      <c r="B5" s="74"/>
      <c r="C5" s="79"/>
      <c r="I5" s="81" t="s">
        <v>243</v>
      </c>
      <c r="J5" s="147">
        <v>64.5</v>
      </c>
    </row>
    <row r="6" spans="2:12" ht="14.25" customHeight="1">
      <c r="B6" s="219" t="s">
        <v>234</v>
      </c>
      <c r="C6" s="220"/>
      <c r="D6" s="220"/>
      <c r="E6" s="221"/>
      <c r="F6" s="145" t="s">
        <v>240</v>
      </c>
    </row>
    <row r="7" spans="2:12" ht="94.5" customHeight="1">
      <c r="B7" s="218" t="s">
        <v>239</v>
      </c>
      <c r="C7" s="81" t="s">
        <v>235</v>
      </c>
      <c r="D7" s="81" t="s">
        <v>247</v>
      </c>
      <c r="E7" s="81" t="s">
        <v>248</v>
      </c>
      <c r="F7" s="143" t="s">
        <v>249</v>
      </c>
      <c r="H7" s="225" t="s">
        <v>127</v>
      </c>
      <c r="I7" s="225"/>
      <c r="J7" s="225"/>
      <c r="K7" s="225"/>
      <c r="L7" s="225"/>
    </row>
    <row r="8" spans="2:12" ht="74.25" customHeight="1">
      <c r="B8" s="218"/>
      <c r="C8" s="81" t="s">
        <v>236</v>
      </c>
      <c r="D8" s="81" t="s">
        <v>237</v>
      </c>
      <c r="E8" s="81" t="s">
        <v>238</v>
      </c>
      <c r="F8" s="143" t="s">
        <v>250</v>
      </c>
      <c r="H8" s="217" t="s">
        <v>255</v>
      </c>
      <c r="I8" s="217"/>
      <c r="J8" s="244" t="s">
        <v>257</v>
      </c>
      <c r="K8" s="245"/>
      <c r="L8" s="81" t="s">
        <v>259</v>
      </c>
    </row>
    <row r="9" spans="2:12" ht="88.5" customHeight="1">
      <c r="B9" s="218" t="s">
        <v>241</v>
      </c>
      <c r="C9" s="81" t="s">
        <v>235</v>
      </c>
      <c r="D9" s="81" t="s">
        <v>251</v>
      </c>
      <c r="E9" s="117"/>
      <c r="F9" s="144" t="s">
        <v>254</v>
      </c>
      <c r="H9" s="217" t="s">
        <v>256</v>
      </c>
      <c r="I9" s="217"/>
      <c r="J9" s="244" t="s">
        <v>258</v>
      </c>
      <c r="K9" s="245"/>
      <c r="L9" s="246">
        <v>2269.62</v>
      </c>
    </row>
    <row r="10" spans="2:12" ht="95.25" customHeight="1">
      <c r="B10" s="218"/>
      <c r="C10" s="81" t="s">
        <v>252</v>
      </c>
      <c r="D10" s="81" t="s">
        <v>238</v>
      </c>
      <c r="E10" s="117"/>
      <c r="F10" s="144" t="s">
        <v>253</v>
      </c>
    </row>
    <row r="11" spans="2:12" ht="139.5" customHeight="1"/>
    <row r="12" spans="2:12" ht="147" customHeight="1"/>
    <row r="13" spans="2:12" ht="173.25" customHeight="1"/>
    <row r="14" spans="2:12" ht="177.75" customHeight="1"/>
    <row r="15" spans="2:12" ht="186" customHeight="1"/>
    <row r="16" spans="2:12" ht="103.5" customHeight="1"/>
    <row r="17" ht="23.25" customHeight="1"/>
  </sheetData>
  <mergeCells count="14">
    <mergeCell ref="J8:K8"/>
    <mergeCell ref="J9:K9"/>
    <mergeCell ref="B7:B8"/>
    <mergeCell ref="B9:B10"/>
    <mergeCell ref="B6:E6"/>
    <mergeCell ref="I2:J2"/>
    <mergeCell ref="B2:B3"/>
    <mergeCell ref="C2:C3"/>
    <mergeCell ref="D2:D3"/>
    <mergeCell ref="E2:E3"/>
    <mergeCell ref="F2:F3"/>
    <mergeCell ref="H9:I9"/>
    <mergeCell ref="H7:L7"/>
    <mergeCell ref="H8:I8"/>
  </mergeCells>
  <pageMargins left="0.511811024" right="0.511811024" top="0.78740157499999996" bottom="0.78740157499999996" header="0.31496062000000002" footer="0.31496062000000002"/>
  <pageSetup paperSize="9" scale="76"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A4603-D772-E341-9CA0-F06E88F06FFB}">
  <dimension ref="DK1:DU30"/>
  <sheetViews>
    <sheetView topLeftCell="DK1" zoomScaleNormal="60" zoomScaleSheetLayoutView="100" workbookViewId="0">
      <selection activeCell="DX17" sqref="DX17"/>
    </sheetView>
  </sheetViews>
  <sheetFormatPr defaultRowHeight="15"/>
  <cols>
    <col min="116" max="116" width="23" customWidth="1"/>
    <col min="117" max="117" width="10.5703125" customWidth="1"/>
    <col min="118" max="118" width="9.28515625" customWidth="1"/>
    <col min="120" max="120" width="14.85546875" customWidth="1"/>
    <col min="121" max="121" width="15.28515625" customWidth="1"/>
    <col min="122" max="122" width="14.5703125" customWidth="1"/>
    <col min="123" max="123" width="15.7109375" customWidth="1"/>
    <col min="124" max="124" width="17.140625" customWidth="1"/>
    <col min="125" max="125" width="18.140625" customWidth="1"/>
  </cols>
  <sheetData>
    <row r="1" spans="115:125">
      <c r="DK1" s="226" t="s">
        <v>177</v>
      </c>
      <c r="DL1" s="226"/>
      <c r="DM1" s="226"/>
      <c r="DN1" s="226"/>
      <c r="DO1" s="226"/>
      <c r="DP1" s="226"/>
      <c r="DQ1" s="226"/>
      <c r="DR1" s="226"/>
      <c r="DS1" s="226"/>
      <c r="DT1" s="226"/>
      <c r="DU1" s="226"/>
    </row>
    <row r="2" spans="115:125">
      <c r="DK2" s="227" t="s">
        <v>178</v>
      </c>
      <c r="DL2" s="228" t="s">
        <v>146</v>
      </c>
      <c r="DM2" s="228" t="s">
        <v>147</v>
      </c>
      <c r="DN2" s="228" t="s">
        <v>148</v>
      </c>
      <c r="DO2" s="228" t="s">
        <v>149</v>
      </c>
      <c r="DP2" s="228" t="s">
        <v>179</v>
      </c>
      <c r="DQ2" s="228"/>
      <c r="DR2" s="228"/>
      <c r="DS2" s="107" t="s">
        <v>179</v>
      </c>
      <c r="DT2" s="228" t="s">
        <v>226</v>
      </c>
      <c r="DU2" s="228" t="s">
        <v>227</v>
      </c>
    </row>
    <row r="3" spans="115:125">
      <c r="DK3" s="227"/>
      <c r="DL3" s="228"/>
      <c r="DM3" s="228"/>
      <c r="DN3" s="228"/>
      <c r="DO3" s="228"/>
      <c r="DP3" s="107" t="s">
        <v>180</v>
      </c>
      <c r="DQ3" s="107" t="s">
        <v>181</v>
      </c>
      <c r="DR3" s="107" t="s">
        <v>182</v>
      </c>
      <c r="DS3" s="107" t="s">
        <v>183</v>
      </c>
      <c r="DT3" s="228"/>
      <c r="DU3" s="228"/>
    </row>
    <row r="4" spans="115:125">
      <c r="DK4" s="108">
        <v>1</v>
      </c>
      <c r="DL4" s="109" t="s">
        <v>150</v>
      </c>
      <c r="DM4" s="109" t="s">
        <v>151</v>
      </c>
      <c r="DN4" s="110">
        <v>5</v>
      </c>
      <c r="DO4" s="110">
        <v>60</v>
      </c>
      <c r="DP4" s="111">
        <v>24.48</v>
      </c>
      <c r="DQ4" s="111">
        <v>20</v>
      </c>
      <c r="DR4" s="111">
        <v>27</v>
      </c>
      <c r="DS4" s="111">
        <f>AVERAGE(DP4:DR4)</f>
        <v>23.83</v>
      </c>
      <c r="DT4" s="112">
        <f>DS4*DN4</f>
        <v>119.15</v>
      </c>
      <c r="DU4" s="112">
        <f>DS4*DO4</f>
        <v>1429.8</v>
      </c>
    </row>
    <row r="5" spans="115:125">
      <c r="DK5" s="108">
        <v>2</v>
      </c>
      <c r="DL5" s="109" t="s">
        <v>152</v>
      </c>
      <c r="DM5" s="109" t="s">
        <v>151</v>
      </c>
      <c r="DN5" s="110">
        <v>5</v>
      </c>
      <c r="DO5" s="110">
        <v>60</v>
      </c>
      <c r="DP5" s="115">
        <v>8.27</v>
      </c>
      <c r="DQ5" s="115">
        <v>5.5</v>
      </c>
      <c r="DR5" s="115">
        <v>8.3000000000000007</v>
      </c>
      <c r="DS5" s="111">
        <f t="shared" ref="DS5:DS29" si="0">AVERAGE(DP5:DR5)</f>
        <v>7.36</v>
      </c>
      <c r="DT5" s="112">
        <f t="shared" ref="DT5:DT29" si="1">DS5*DN5</f>
        <v>36.799999999999997</v>
      </c>
      <c r="DU5" s="112">
        <f t="shared" ref="DU5:DU29" si="2">DS5*DO5</f>
        <v>441.6</v>
      </c>
    </row>
    <row r="6" spans="115:125">
      <c r="DK6" s="108">
        <v>3</v>
      </c>
      <c r="DL6" s="109" t="s">
        <v>153</v>
      </c>
      <c r="DM6" s="109" t="s">
        <v>151</v>
      </c>
      <c r="DN6" s="110">
        <v>5</v>
      </c>
      <c r="DO6" s="110">
        <v>60</v>
      </c>
      <c r="DP6" s="115">
        <v>12.26</v>
      </c>
      <c r="DQ6" s="115">
        <v>19.899999999999999</v>
      </c>
      <c r="DR6" s="115">
        <v>16</v>
      </c>
      <c r="DS6" s="111">
        <f t="shared" si="0"/>
        <v>16.05</v>
      </c>
      <c r="DT6" s="112">
        <f t="shared" si="1"/>
        <v>80.25</v>
      </c>
      <c r="DU6" s="112">
        <f t="shared" si="2"/>
        <v>963</v>
      </c>
    </row>
    <row r="7" spans="115:125">
      <c r="DK7" s="108">
        <v>4</v>
      </c>
      <c r="DL7" s="109" t="s">
        <v>154</v>
      </c>
      <c r="DM7" s="109" t="s">
        <v>147</v>
      </c>
      <c r="DN7" s="110">
        <v>6</v>
      </c>
      <c r="DO7" s="110">
        <v>72</v>
      </c>
      <c r="DP7" s="115">
        <v>4.8899999999999997</v>
      </c>
      <c r="DQ7" s="115">
        <v>7.99</v>
      </c>
      <c r="DR7" s="115">
        <v>5.59</v>
      </c>
      <c r="DS7" s="111">
        <f t="shared" si="0"/>
        <v>6.16</v>
      </c>
      <c r="DT7" s="112">
        <f t="shared" si="1"/>
        <v>36.96</v>
      </c>
      <c r="DU7" s="112">
        <f t="shared" si="2"/>
        <v>443.52</v>
      </c>
    </row>
    <row r="8" spans="115:125">
      <c r="DK8" s="108">
        <v>5</v>
      </c>
      <c r="DL8" s="109" t="s">
        <v>155</v>
      </c>
      <c r="DM8" s="109" t="s">
        <v>147</v>
      </c>
      <c r="DN8" s="110">
        <v>3</v>
      </c>
      <c r="DO8" s="110">
        <v>36</v>
      </c>
      <c r="DP8" s="115">
        <v>15.75</v>
      </c>
      <c r="DQ8" s="115">
        <v>12.2</v>
      </c>
      <c r="DR8" s="115">
        <v>12.9</v>
      </c>
      <c r="DS8" s="111">
        <f t="shared" si="0"/>
        <v>13.62</v>
      </c>
      <c r="DT8" s="112">
        <f t="shared" si="1"/>
        <v>40.86</v>
      </c>
      <c r="DU8" s="112">
        <f t="shared" si="2"/>
        <v>490.32</v>
      </c>
    </row>
    <row r="9" spans="115:125" ht="45">
      <c r="DK9" s="108">
        <v>6</v>
      </c>
      <c r="DL9" s="109" t="s">
        <v>184</v>
      </c>
      <c r="DM9" s="109" t="s">
        <v>156</v>
      </c>
      <c r="DN9" s="110">
        <v>3</v>
      </c>
      <c r="DO9" s="110">
        <v>36</v>
      </c>
      <c r="DP9" s="115">
        <v>18.899999999999999</v>
      </c>
      <c r="DQ9" s="115">
        <v>19.45</v>
      </c>
      <c r="DR9" s="115">
        <v>20.8</v>
      </c>
      <c r="DS9" s="111">
        <f t="shared" si="0"/>
        <v>19.72</v>
      </c>
      <c r="DT9" s="112">
        <f t="shared" si="1"/>
        <v>59.16</v>
      </c>
      <c r="DU9" s="112">
        <f t="shared" si="2"/>
        <v>709.92</v>
      </c>
    </row>
    <row r="10" spans="115:125">
      <c r="DK10" s="108">
        <v>7</v>
      </c>
      <c r="DL10" s="109" t="s">
        <v>157</v>
      </c>
      <c r="DM10" s="109" t="s">
        <v>147</v>
      </c>
      <c r="DN10" s="110">
        <v>8</v>
      </c>
      <c r="DO10" s="110">
        <v>96</v>
      </c>
      <c r="DP10" s="115">
        <v>12.99</v>
      </c>
      <c r="DQ10" s="115">
        <v>11.9</v>
      </c>
      <c r="DR10" s="115">
        <v>10.4</v>
      </c>
      <c r="DS10" s="111">
        <f t="shared" si="0"/>
        <v>11.76</v>
      </c>
      <c r="DT10" s="112">
        <f t="shared" si="1"/>
        <v>94.08</v>
      </c>
      <c r="DU10" s="112">
        <f t="shared" si="2"/>
        <v>1128.96</v>
      </c>
    </row>
    <row r="11" spans="115:125">
      <c r="DK11" s="108">
        <v>8</v>
      </c>
      <c r="DL11" s="109" t="s">
        <v>158</v>
      </c>
      <c r="DM11" s="109" t="s">
        <v>159</v>
      </c>
      <c r="DN11" s="110">
        <v>2</v>
      </c>
      <c r="DO11" s="110">
        <v>24</v>
      </c>
      <c r="DP11" s="115">
        <v>39</v>
      </c>
      <c r="DQ11" s="115">
        <v>35.19</v>
      </c>
      <c r="DR11" s="115">
        <v>49.9</v>
      </c>
      <c r="DS11" s="111">
        <f t="shared" si="0"/>
        <v>41.36</v>
      </c>
      <c r="DT11" s="112">
        <f t="shared" si="1"/>
        <v>82.72</v>
      </c>
      <c r="DU11" s="112">
        <f t="shared" si="2"/>
        <v>992.64</v>
      </c>
    </row>
    <row r="12" spans="115:125">
      <c r="DK12" s="108">
        <v>9</v>
      </c>
      <c r="DL12" s="109" t="s">
        <v>185</v>
      </c>
      <c r="DM12" s="109" t="s">
        <v>160</v>
      </c>
      <c r="DN12" s="110">
        <v>10</v>
      </c>
      <c r="DO12" s="110">
        <v>120</v>
      </c>
      <c r="DP12" s="115">
        <v>2.7</v>
      </c>
      <c r="DQ12" s="115">
        <v>3.39</v>
      </c>
      <c r="DR12" s="115">
        <v>3.69</v>
      </c>
      <c r="DS12" s="111">
        <f t="shared" si="0"/>
        <v>3.26</v>
      </c>
      <c r="DT12" s="112">
        <f t="shared" si="1"/>
        <v>32.6</v>
      </c>
      <c r="DU12" s="112">
        <f t="shared" si="2"/>
        <v>391.2</v>
      </c>
    </row>
    <row r="13" spans="115:125">
      <c r="DK13" s="108">
        <v>10</v>
      </c>
      <c r="DL13" s="109" t="s">
        <v>161</v>
      </c>
      <c r="DM13" s="109" t="s">
        <v>151</v>
      </c>
      <c r="DN13" s="110">
        <v>5</v>
      </c>
      <c r="DO13" s="110">
        <v>60</v>
      </c>
      <c r="DP13" s="115">
        <v>6.89</v>
      </c>
      <c r="DQ13" s="115">
        <v>11.6</v>
      </c>
      <c r="DR13" s="115">
        <v>7</v>
      </c>
      <c r="DS13" s="111">
        <f t="shared" si="0"/>
        <v>8.5</v>
      </c>
      <c r="DT13" s="112">
        <f t="shared" si="1"/>
        <v>42.5</v>
      </c>
      <c r="DU13" s="112">
        <f t="shared" si="2"/>
        <v>510</v>
      </c>
    </row>
    <row r="14" spans="115:125">
      <c r="DK14" s="108">
        <v>11</v>
      </c>
      <c r="DL14" s="109" t="s">
        <v>162</v>
      </c>
      <c r="DM14" s="109" t="s">
        <v>147</v>
      </c>
      <c r="DN14" s="110">
        <v>15</v>
      </c>
      <c r="DO14" s="110">
        <v>180</v>
      </c>
      <c r="DP14" s="115">
        <v>0.89</v>
      </c>
      <c r="DQ14" s="115">
        <v>1.75</v>
      </c>
      <c r="DR14" s="115">
        <v>1.29</v>
      </c>
      <c r="DS14" s="111">
        <f t="shared" si="0"/>
        <v>1.31</v>
      </c>
      <c r="DT14" s="112">
        <f t="shared" si="1"/>
        <v>19.649999999999999</v>
      </c>
      <c r="DU14" s="112">
        <f t="shared" si="2"/>
        <v>235.8</v>
      </c>
    </row>
    <row r="15" spans="115:125" ht="30">
      <c r="DK15" s="108">
        <v>12</v>
      </c>
      <c r="DL15" s="109" t="s">
        <v>163</v>
      </c>
      <c r="DM15" s="109" t="s">
        <v>164</v>
      </c>
      <c r="DN15" s="110">
        <v>6</v>
      </c>
      <c r="DO15" s="110">
        <v>72</v>
      </c>
      <c r="DP15" s="115">
        <v>24.9</v>
      </c>
      <c r="DQ15" s="115">
        <v>21.13</v>
      </c>
      <c r="DR15" s="115">
        <v>21.85</v>
      </c>
      <c r="DS15" s="111">
        <f t="shared" si="0"/>
        <v>22.63</v>
      </c>
      <c r="DT15" s="112">
        <f t="shared" si="1"/>
        <v>135.78</v>
      </c>
      <c r="DU15" s="112">
        <f t="shared" si="2"/>
        <v>1629.36</v>
      </c>
    </row>
    <row r="16" spans="115:125">
      <c r="DK16" s="108">
        <v>13</v>
      </c>
      <c r="DL16" s="109" t="s">
        <v>186</v>
      </c>
      <c r="DM16" s="109" t="s">
        <v>165</v>
      </c>
      <c r="DN16" s="110">
        <v>8</v>
      </c>
      <c r="DO16" s="110">
        <v>96</v>
      </c>
      <c r="DP16" s="115">
        <v>65.28</v>
      </c>
      <c r="DQ16" s="115">
        <v>69.900000000000006</v>
      </c>
      <c r="DR16" s="115">
        <v>59.9</v>
      </c>
      <c r="DS16" s="111">
        <f t="shared" si="0"/>
        <v>65.03</v>
      </c>
      <c r="DT16" s="112">
        <f t="shared" si="1"/>
        <v>520.24</v>
      </c>
      <c r="DU16" s="112">
        <f t="shared" si="2"/>
        <v>6242.88</v>
      </c>
    </row>
    <row r="17" spans="115:125">
      <c r="DK17" s="108">
        <v>14</v>
      </c>
      <c r="DL17" s="109" t="s">
        <v>166</v>
      </c>
      <c r="DM17" s="109" t="s">
        <v>147</v>
      </c>
      <c r="DN17" s="110">
        <v>3</v>
      </c>
      <c r="DO17" s="110">
        <v>36</v>
      </c>
      <c r="DP17" s="115">
        <v>7.68</v>
      </c>
      <c r="DQ17" s="115">
        <v>9.1999999999999993</v>
      </c>
      <c r="DR17" s="115">
        <v>6.45</v>
      </c>
      <c r="DS17" s="111">
        <f t="shared" si="0"/>
        <v>7.78</v>
      </c>
      <c r="DT17" s="112">
        <f t="shared" si="1"/>
        <v>23.34</v>
      </c>
      <c r="DU17" s="112">
        <f t="shared" si="2"/>
        <v>280.08</v>
      </c>
    </row>
    <row r="18" spans="115:125">
      <c r="DK18" s="108">
        <v>15</v>
      </c>
      <c r="DL18" s="109" t="s">
        <v>167</v>
      </c>
      <c r="DM18" s="109" t="s">
        <v>151</v>
      </c>
      <c r="DN18" s="110">
        <v>6</v>
      </c>
      <c r="DO18" s="110">
        <v>72</v>
      </c>
      <c r="DP18" s="115">
        <v>3.94</v>
      </c>
      <c r="DQ18" s="115">
        <v>2.89</v>
      </c>
      <c r="DR18" s="115">
        <v>3.3</v>
      </c>
      <c r="DS18" s="111">
        <f t="shared" si="0"/>
        <v>3.38</v>
      </c>
      <c r="DT18" s="112">
        <f t="shared" si="1"/>
        <v>20.28</v>
      </c>
      <c r="DU18" s="112">
        <f t="shared" si="2"/>
        <v>243.36</v>
      </c>
    </row>
    <row r="19" spans="115:125">
      <c r="DK19" s="113">
        <v>16</v>
      </c>
      <c r="DL19" s="109" t="s">
        <v>168</v>
      </c>
      <c r="DM19" s="114">
        <v>100</v>
      </c>
      <c r="DN19" s="110">
        <v>3</v>
      </c>
      <c r="DO19" s="110">
        <v>36</v>
      </c>
      <c r="DP19" s="115">
        <v>55.78</v>
      </c>
      <c r="DQ19" s="115">
        <v>50.28</v>
      </c>
      <c r="DR19" s="115">
        <v>66.349999999999994</v>
      </c>
      <c r="DS19" s="111">
        <f t="shared" si="0"/>
        <v>57.47</v>
      </c>
      <c r="DT19" s="112">
        <f t="shared" si="1"/>
        <v>172.41</v>
      </c>
      <c r="DU19" s="112">
        <f t="shared" si="2"/>
        <v>2068.92</v>
      </c>
    </row>
    <row r="20" spans="115:125" ht="30">
      <c r="DK20" s="108">
        <v>17</v>
      </c>
      <c r="DL20" s="109" t="s">
        <v>187</v>
      </c>
      <c r="DM20" s="109" t="s">
        <v>147</v>
      </c>
      <c r="DN20" s="110">
        <v>10</v>
      </c>
      <c r="DO20" s="110">
        <v>120</v>
      </c>
      <c r="DP20" s="115">
        <v>7.49</v>
      </c>
      <c r="DQ20" s="115">
        <v>6.4</v>
      </c>
      <c r="DR20" s="115">
        <v>8.58</v>
      </c>
      <c r="DS20" s="111">
        <f t="shared" si="0"/>
        <v>7.49</v>
      </c>
      <c r="DT20" s="112">
        <f t="shared" si="1"/>
        <v>74.900000000000006</v>
      </c>
      <c r="DU20" s="112">
        <f t="shared" si="2"/>
        <v>898.8</v>
      </c>
    </row>
    <row r="21" spans="115:125" ht="30">
      <c r="DK21" s="108">
        <v>18</v>
      </c>
      <c r="DL21" s="109" t="s">
        <v>169</v>
      </c>
      <c r="DM21" s="109" t="s">
        <v>147</v>
      </c>
      <c r="DN21" s="110">
        <v>3</v>
      </c>
      <c r="DO21" s="110">
        <v>36</v>
      </c>
      <c r="DP21" s="115">
        <v>16.989999999999998</v>
      </c>
      <c r="DQ21" s="115">
        <v>16.5</v>
      </c>
      <c r="DR21" s="115">
        <v>14.34</v>
      </c>
      <c r="DS21" s="111">
        <f t="shared" si="0"/>
        <v>15.94</v>
      </c>
      <c r="DT21" s="112">
        <f t="shared" si="1"/>
        <v>47.82</v>
      </c>
      <c r="DU21" s="112">
        <f t="shared" si="2"/>
        <v>573.84</v>
      </c>
    </row>
    <row r="22" spans="115:125">
      <c r="DK22" s="108">
        <v>19</v>
      </c>
      <c r="DL22" s="109" t="s">
        <v>170</v>
      </c>
      <c r="DM22" s="109" t="s">
        <v>147</v>
      </c>
      <c r="DN22" s="110">
        <v>3</v>
      </c>
      <c r="DO22" s="110">
        <v>36</v>
      </c>
      <c r="DP22" s="115">
        <v>43.9</v>
      </c>
      <c r="DQ22" s="115">
        <v>38</v>
      </c>
      <c r="DR22" s="115">
        <v>44.9</v>
      </c>
      <c r="DS22" s="111">
        <f t="shared" si="0"/>
        <v>42.27</v>
      </c>
      <c r="DT22" s="112">
        <f t="shared" si="1"/>
        <v>126.81</v>
      </c>
      <c r="DU22" s="112">
        <f t="shared" si="2"/>
        <v>1521.72</v>
      </c>
    </row>
    <row r="23" spans="115:125">
      <c r="DK23" s="108">
        <v>20</v>
      </c>
      <c r="DL23" s="109" t="s">
        <v>171</v>
      </c>
      <c r="DM23" s="109" t="s">
        <v>159</v>
      </c>
      <c r="DN23" s="110">
        <v>4</v>
      </c>
      <c r="DO23" s="110">
        <v>48</v>
      </c>
      <c r="DP23" s="115">
        <v>10.9</v>
      </c>
      <c r="DQ23" s="115">
        <v>7.9</v>
      </c>
      <c r="DR23" s="115">
        <v>9.9</v>
      </c>
      <c r="DS23" s="111">
        <f t="shared" si="0"/>
        <v>9.57</v>
      </c>
      <c r="DT23" s="112">
        <f t="shared" si="1"/>
        <v>38.28</v>
      </c>
      <c r="DU23" s="112">
        <f t="shared" si="2"/>
        <v>459.36</v>
      </c>
    </row>
    <row r="24" spans="115:125" ht="30">
      <c r="DK24" s="108">
        <v>21</v>
      </c>
      <c r="DL24" s="109" t="s">
        <v>172</v>
      </c>
      <c r="DM24" s="109" t="s">
        <v>147</v>
      </c>
      <c r="DN24" s="110">
        <v>3</v>
      </c>
      <c r="DO24" s="110">
        <v>36</v>
      </c>
      <c r="DP24" s="115">
        <v>32.46</v>
      </c>
      <c r="DQ24" s="115">
        <v>36.9</v>
      </c>
      <c r="DR24" s="115">
        <v>33</v>
      </c>
      <c r="DS24" s="111">
        <f t="shared" si="0"/>
        <v>34.119999999999997</v>
      </c>
      <c r="DT24" s="112">
        <f t="shared" si="1"/>
        <v>102.36</v>
      </c>
      <c r="DU24" s="112">
        <f t="shared" si="2"/>
        <v>1228.32</v>
      </c>
    </row>
    <row r="25" spans="115:125" ht="30">
      <c r="DK25" s="108">
        <v>22</v>
      </c>
      <c r="DL25" s="109" t="s">
        <v>173</v>
      </c>
      <c r="DM25" s="109" t="s">
        <v>147</v>
      </c>
      <c r="DN25" s="110">
        <v>2</v>
      </c>
      <c r="DO25" s="110">
        <v>12</v>
      </c>
      <c r="DP25" s="115">
        <v>41.07</v>
      </c>
      <c r="DQ25" s="115">
        <v>39.9</v>
      </c>
      <c r="DR25" s="115">
        <v>44.65</v>
      </c>
      <c r="DS25" s="111">
        <f t="shared" si="0"/>
        <v>41.87</v>
      </c>
      <c r="DT25" s="112">
        <f t="shared" si="1"/>
        <v>83.74</v>
      </c>
      <c r="DU25" s="112">
        <f t="shared" si="2"/>
        <v>502.44</v>
      </c>
    </row>
    <row r="26" spans="115:125" ht="30">
      <c r="DK26" s="108">
        <v>23</v>
      </c>
      <c r="DL26" s="109" t="s">
        <v>188</v>
      </c>
      <c r="DM26" s="109" t="s">
        <v>147</v>
      </c>
      <c r="DN26" s="110">
        <v>2</v>
      </c>
      <c r="DO26" s="110">
        <v>12</v>
      </c>
      <c r="DP26" s="115">
        <v>13.5</v>
      </c>
      <c r="DQ26" s="115">
        <v>9.9</v>
      </c>
      <c r="DR26" s="115">
        <v>14.97</v>
      </c>
      <c r="DS26" s="111">
        <f t="shared" si="0"/>
        <v>12.79</v>
      </c>
      <c r="DT26" s="112">
        <f t="shared" si="1"/>
        <v>25.58</v>
      </c>
      <c r="DU26" s="112">
        <f t="shared" si="2"/>
        <v>153.47999999999999</v>
      </c>
    </row>
    <row r="27" spans="115:125">
      <c r="DK27" s="108">
        <v>24</v>
      </c>
      <c r="DL27" s="109" t="s">
        <v>189</v>
      </c>
      <c r="DM27" s="109" t="s">
        <v>147</v>
      </c>
      <c r="DN27" s="110">
        <v>2</v>
      </c>
      <c r="DO27" s="110">
        <v>6</v>
      </c>
      <c r="DP27" s="115">
        <v>13.68</v>
      </c>
      <c r="DQ27" s="115">
        <v>10.6</v>
      </c>
      <c r="DR27" s="115">
        <v>13.9</v>
      </c>
      <c r="DS27" s="111">
        <f t="shared" si="0"/>
        <v>12.73</v>
      </c>
      <c r="DT27" s="112">
        <f t="shared" si="1"/>
        <v>25.46</v>
      </c>
      <c r="DU27" s="112">
        <f t="shared" si="2"/>
        <v>76.38</v>
      </c>
    </row>
    <row r="28" spans="115:125" ht="30">
      <c r="DK28" s="108">
        <v>25</v>
      </c>
      <c r="DL28" s="109" t="s">
        <v>174</v>
      </c>
      <c r="DM28" s="109" t="s">
        <v>147</v>
      </c>
      <c r="DN28" s="110">
        <v>2</v>
      </c>
      <c r="DO28" s="110">
        <v>6</v>
      </c>
      <c r="DP28" s="115">
        <v>6.65</v>
      </c>
      <c r="DQ28" s="115">
        <v>8.9</v>
      </c>
      <c r="DR28" s="115">
        <v>7.5</v>
      </c>
      <c r="DS28" s="111">
        <f t="shared" si="0"/>
        <v>7.68</v>
      </c>
      <c r="DT28" s="112">
        <f t="shared" si="1"/>
        <v>15.36</v>
      </c>
      <c r="DU28" s="112">
        <f t="shared" si="2"/>
        <v>46.08</v>
      </c>
    </row>
    <row r="29" spans="115:125">
      <c r="DK29" s="108">
        <v>26</v>
      </c>
      <c r="DL29" s="109" t="s">
        <v>175</v>
      </c>
      <c r="DM29" s="109" t="s">
        <v>159</v>
      </c>
      <c r="DN29" s="110">
        <v>2</v>
      </c>
      <c r="DO29" s="110">
        <v>36</v>
      </c>
      <c r="DP29" s="115">
        <v>16.5</v>
      </c>
      <c r="DQ29" s="115">
        <v>16.059999999999999</v>
      </c>
      <c r="DR29" s="115">
        <v>12.99</v>
      </c>
      <c r="DS29" s="111">
        <f t="shared" si="0"/>
        <v>15.18</v>
      </c>
      <c r="DT29" s="112">
        <f t="shared" si="1"/>
        <v>30.36</v>
      </c>
      <c r="DU29" s="112">
        <f t="shared" si="2"/>
        <v>546.48</v>
      </c>
    </row>
    <row r="30" spans="115:125">
      <c r="DK30" s="116" t="s">
        <v>190</v>
      </c>
      <c r="DL30" s="114" t="s">
        <v>176</v>
      </c>
      <c r="DM30" s="110" t="s">
        <v>190</v>
      </c>
      <c r="DN30" s="110" t="s">
        <v>190</v>
      </c>
      <c r="DO30" s="110" t="s">
        <v>190</v>
      </c>
      <c r="DP30" s="110" t="s">
        <v>190</v>
      </c>
      <c r="DQ30" s="110" t="s">
        <v>190</v>
      </c>
      <c r="DR30" s="110" t="s">
        <v>190</v>
      </c>
      <c r="DS30" s="110" t="s">
        <v>190</v>
      </c>
      <c r="DT30" s="118">
        <f>SUM(DT4:DT29)</f>
        <v>2087.4499999999998</v>
      </c>
      <c r="DU30" s="118">
        <f>SUM(DU4:DU29)</f>
        <v>24208.26</v>
      </c>
    </row>
  </sheetData>
  <mergeCells count="9">
    <mergeCell ref="DK1:DU1"/>
    <mergeCell ref="DK2:DK3"/>
    <mergeCell ref="DL2:DL3"/>
    <mergeCell ref="DM2:DM3"/>
    <mergeCell ref="DN2:DN3"/>
    <mergeCell ref="DO2:DO3"/>
    <mergeCell ref="DP2:DR2"/>
    <mergeCell ref="DT2:DT3"/>
    <mergeCell ref="DU2:DU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1FC87-5493-4C76-863A-35FE041A39D0}">
  <dimension ref="A1:I36"/>
  <sheetViews>
    <sheetView topLeftCell="A31" workbookViewId="0">
      <selection sqref="A1:I36"/>
    </sheetView>
  </sheetViews>
  <sheetFormatPr defaultRowHeight="15"/>
  <cols>
    <col min="1" max="1" width="10.42578125" customWidth="1"/>
    <col min="2" max="2" width="48.85546875" customWidth="1"/>
    <col min="3" max="3" width="13.7109375" customWidth="1"/>
    <col min="4" max="4" width="24.28515625" customWidth="1"/>
    <col min="5" max="5" width="12.5703125" customWidth="1"/>
    <col min="6" max="6" width="14.140625" customWidth="1"/>
    <col min="7" max="7" width="13.28515625" customWidth="1"/>
    <col min="8" max="8" width="14.5703125" customWidth="1"/>
    <col min="9" max="9" width="15.140625" customWidth="1"/>
  </cols>
  <sheetData>
    <row r="1" spans="1:9">
      <c r="A1" s="238" t="s">
        <v>191</v>
      </c>
      <c r="B1" s="239"/>
      <c r="C1" s="239"/>
      <c r="D1" s="239"/>
      <c r="E1" s="239"/>
      <c r="F1" s="239"/>
      <c r="G1" s="239"/>
      <c r="H1" s="239"/>
      <c r="I1" s="240"/>
    </row>
    <row r="2" spans="1:9" ht="30" customHeight="1">
      <c r="A2" s="230" t="s">
        <v>178</v>
      </c>
      <c r="B2" s="232" t="s">
        <v>192</v>
      </c>
      <c r="C2" s="232" t="s">
        <v>232</v>
      </c>
      <c r="D2" s="232" t="s">
        <v>147</v>
      </c>
      <c r="E2" s="234" t="s">
        <v>179</v>
      </c>
      <c r="F2" s="234"/>
      <c r="G2" s="234"/>
      <c r="H2" s="106" t="s">
        <v>179</v>
      </c>
      <c r="I2" s="230" t="s">
        <v>193</v>
      </c>
    </row>
    <row r="3" spans="1:9" ht="13.5" customHeight="1">
      <c r="A3" s="231"/>
      <c r="B3" s="233"/>
      <c r="C3" s="233"/>
      <c r="D3" s="233"/>
      <c r="E3" s="126" t="s">
        <v>194</v>
      </c>
      <c r="F3" s="126" t="s">
        <v>181</v>
      </c>
      <c r="G3" s="126" t="s">
        <v>182</v>
      </c>
      <c r="H3" s="106" t="s">
        <v>183</v>
      </c>
      <c r="I3" s="231"/>
    </row>
    <row r="4" spans="1:9" ht="60">
      <c r="A4" s="122">
        <v>1</v>
      </c>
      <c r="B4" s="109" t="s">
        <v>195</v>
      </c>
      <c r="C4" s="125">
        <v>2</v>
      </c>
      <c r="D4" s="125" t="s">
        <v>147</v>
      </c>
      <c r="E4" s="127">
        <v>31</v>
      </c>
      <c r="F4" s="127">
        <v>23.9</v>
      </c>
      <c r="G4" s="127">
        <v>24.2</v>
      </c>
      <c r="H4" s="127">
        <f>(AVERAGE(E4:G4))</f>
        <v>26.37</v>
      </c>
      <c r="I4" s="133">
        <f t="shared" ref="I4:I10" si="0">H4*C4</f>
        <v>52.74</v>
      </c>
    </row>
    <row r="5" spans="1:9">
      <c r="A5" s="122">
        <v>2</v>
      </c>
      <c r="B5" s="109" t="s">
        <v>196</v>
      </c>
      <c r="C5" s="125">
        <v>1</v>
      </c>
      <c r="D5" s="125" t="s">
        <v>147</v>
      </c>
      <c r="E5" s="127">
        <v>64.900000000000006</v>
      </c>
      <c r="F5" s="127">
        <v>69</v>
      </c>
      <c r="G5" s="127">
        <v>64.900000000000006</v>
      </c>
      <c r="H5" s="127">
        <f t="shared" ref="H5:H10" si="1">(AVERAGE(E5:G5))</f>
        <v>66.27</v>
      </c>
      <c r="I5" s="133">
        <f t="shared" si="0"/>
        <v>66.27</v>
      </c>
    </row>
    <row r="6" spans="1:9">
      <c r="A6" s="122">
        <v>3</v>
      </c>
      <c r="B6" s="109" t="s">
        <v>197</v>
      </c>
      <c r="C6" s="125">
        <v>1</v>
      </c>
      <c r="D6" s="125" t="s">
        <v>160</v>
      </c>
      <c r="E6" s="127">
        <v>77.77</v>
      </c>
      <c r="F6" s="127">
        <v>59.9</v>
      </c>
      <c r="G6" s="127">
        <v>59.67</v>
      </c>
      <c r="H6" s="127">
        <f t="shared" si="1"/>
        <v>65.78</v>
      </c>
      <c r="I6" s="133">
        <f t="shared" si="0"/>
        <v>65.78</v>
      </c>
    </row>
    <row r="7" spans="1:9" ht="75">
      <c r="A7" s="122">
        <v>4</v>
      </c>
      <c r="B7" s="109" t="s">
        <v>198</v>
      </c>
      <c r="C7" s="125">
        <v>1</v>
      </c>
      <c r="D7" s="125" t="s">
        <v>160</v>
      </c>
      <c r="E7" s="127">
        <v>112.47</v>
      </c>
      <c r="F7" s="127">
        <v>99.9</v>
      </c>
      <c r="G7" s="127">
        <v>89.9</v>
      </c>
      <c r="H7" s="127">
        <f t="shared" si="1"/>
        <v>100.76</v>
      </c>
      <c r="I7" s="133">
        <f t="shared" si="0"/>
        <v>100.76</v>
      </c>
    </row>
    <row r="8" spans="1:9">
      <c r="A8" s="122">
        <v>5</v>
      </c>
      <c r="B8" s="109" t="s">
        <v>199</v>
      </c>
      <c r="C8" s="125">
        <v>1</v>
      </c>
      <c r="D8" s="125" t="s">
        <v>160</v>
      </c>
      <c r="E8" s="127">
        <v>15.99</v>
      </c>
      <c r="F8" s="127">
        <v>10</v>
      </c>
      <c r="G8" s="127">
        <v>14</v>
      </c>
      <c r="H8" s="127">
        <f t="shared" si="1"/>
        <v>13.33</v>
      </c>
      <c r="I8" s="133">
        <f t="shared" si="0"/>
        <v>13.33</v>
      </c>
    </row>
    <row r="9" spans="1:9">
      <c r="A9" s="122">
        <v>6</v>
      </c>
      <c r="B9" s="109" t="s">
        <v>200</v>
      </c>
      <c r="C9" s="125">
        <v>1</v>
      </c>
      <c r="D9" s="125" t="s">
        <v>147</v>
      </c>
      <c r="E9" s="127">
        <v>24</v>
      </c>
      <c r="F9" s="127">
        <v>19.899999999999999</v>
      </c>
      <c r="G9" s="127">
        <v>25.9</v>
      </c>
      <c r="H9" s="127">
        <f t="shared" si="1"/>
        <v>23.27</v>
      </c>
      <c r="I9" s="133">
        <f t="shared" si="0"/>
        <v>23.27</v>
      </c>
    </row>
    <row r="10" spans="1:9" ht="90">
      <c r="A10" s="122">
        <v>7</v>
      </c>
      <c r="B10" s="109" t="s">
        <v>201</v>
      </c>
      <c r="C10" s="125">
        <v>1</v>
      </c>
      <c r="D10" s="125" t="s">
        <v>147</v>
      </c>
      <c r="E10" s="127">
        <v>99.9</v>
      </c>
      <c r="F10" s="127">
        <v>84.9</v>
      </c>
      <c r="G10" s="127">
        <v>59.99</v>
      </c>
      <c r="H10" s="127">
        <f t="shared" si="1"/>
        <v>81.599999999999994</v>
      </c>
      <c r="I10" s="133">
        <f t="shared" si="0"/>
        <v>81.599999999999994</v>
      </c>
    </row>
    <row r="11" spans="1:9">
      <c r="A11" s="123"/>
      <c r="B11" s="124"/>
      <c r="C11" s="123"/>
      <c r="D11" s="123"/>
      <c r="E11" s="128"/>
      <c r="F11" s="128"/>
      <c r="G11" s="128"/>
      <c r="H11" s="123"/>
      <c r="I11" s="129"/>
    </row>
    <row r="12" spans="1:9">
      <c r="A12" s="229" t="s">
        <v>202</v>
      </c>
      <c r="B12" s="229"/>
      <c r="C12" s="229"/>
      <c r="D12" s="229"/>
      <c r="E12" s="229"/>
      <c r="F12" s="229"/>
      <c r="G12" s="229"/>
      <c r="H12" s="229"/>
      <c r="I12" s="229"/>
    </row>
    <row r="13" spans="1:9">
      <c r="A13" s="123"/>
      <c r="B13" s="123"/>
      <c r="C13" s="123"/>
      <c r="D13" s="123"/>
      <c r="E13" s="128"/>
      <c r="F13" s="128"/>
      <c r="G13" s="128"/>
      <c r="H13" s="123"/>
      <c r="I13" s="129"/>
    </row>
    <row r="14" spans="1:9" ht="15" customHeight="1">
      <c r="A14" s="230" t="s">
        <v>203</v>
      </c>
      <c r="B14" s="228" t="s">
        <v>204</v>
      </c>
      <c r="C14" s="232" t="s">
        <v>232</v>
      </c>
      <c r="D14" s="228" t="s">
        <v>147</v>
      </c>
      <c r="E14" s="234" t="s">
        <v>179</v>
      </c>
      <c r="F14" s="234"/>
      <c r="G14" s="234"/>
      <c r="H14" s="106" t="s">
        <v>179</v>
      </c>
      <c r="I14" s="230" t="s">
        <v>193</v>
      </c>
    </row>
    <row r="15" spans="1:9">
      <c r="A15" s="231"/>
      <c r="B15" s="228"/>
      <c r="C15" s="233"/>
      <c r="D15" s="228"/>
      <c r="E15" s="126" t="s">
        <v>194</v>
      </c>
      <c r="F15" s="126" t="s">
        <v>181</v>
      </c>
      <c r="G15" s="126" t="s">
        <v>182</v>
      </c>
      <c r="H15" s="106" t="s">
        <v>183</v>
      </c>
      <c r="I15" s="231"/>
    </row>
    <row r="16" spans="1:9" ht="60">
      <c r="A16" s="122">
        <v>8</v>
      </c>
      <c r="B16" s="109" t="s">
        <v>205</v>
      </c>
      <c r="C16" s="125">
        <v>2</v>
      </c>
      <c r="D16" s="125" t="s">
        <v>147</v>
      </c>
      <c r="E16" s="127">
        <v>41.9</v>
      </c>
      <c r="F16" s="127">
        <v>49.99</v>
      </c>
      <c r="G16" s="127">
        <v>56.9</v>
      </c>
      <c r="H16" s="127">
        <f>AVERAGE(E16:G16)</f>
        <v>49.6</v>
      </c>
      <c r="I16" s="133">
        <f>H16*C16</f>
        <v>99.2</v>
      </c>
    </row>
    <row r="17" spans="1:9">
      <c r="A17" s="122">
        <v>9</v>
      </c>
      <c r="B17" s="109" t="s">
        <v>206</v>
      </c>
      <c r="C17" s="125">
        <v>2</v>
      </c>
      <c r="D17" s="125" t="s">
        <v>147</v>
      </c>
      <c r="E17" s="127">
        <v>104.93</v>
      </c>
      <c r="F17" s="127">
        <v>79.989999999999995</v>
      </c>
      <c r="G17" s="127">
        <v>81.900000000000006</v>
      </c>
      <c r="H17" s="127">
        <f t="shared" ref="H17:H20" si="2">AVERAGE(E17:G17)</f>
        <v>88.94</v>
      </c>
      <c r="I17" s="133">
        <f>H17*C17</f>
        <v>177.88</v>
      </c>
    </row>
    <row r="18" spans="1:9">
      <c r="A18" s="122">
        <v>10</v>
      </c>
      <c r="B18" s="109" t="s">
        <v>207</v>
      </c>
      <c r="C18" s="125">
        <v>1</v>
      </c>
      <c r="D18" s="125" t="s">
        <v>160</v>
      </c>
      <c r="E18" s="127">
        <v>199.99</v>
      </c>
      <c r="F18" s="127">
        <v>199.9</v>
      </c>
      <c r="G18" s="127">
        <v>199.99</v>
      </c>
      <c r="H18" s="127">
        <f t="shared" si="2"/>
        <v>199.96</v>
      </c>
      <c r="I18" s="133">
        <f>H18*C18</f>
        <v>199.96</v>
      </c>
    </row>
    <row r="19" spans="1:9">
      <c r="A19" s="122">
        <v>11</v>
      </c>
      <c r="B19" s="109" t="s">
        <v>208</v>
      </c>
      <c r="C19" s="125">
        <v>2</v>
      </c>
      <c r="D19" s="125" t="s">
        <v>160</v>
      </c>
      <c r="E19" s="127">
        <v>12.99</v>
      </c>
      <c r="F19" s="127">
        <v>7</v>
      </c>
      <c r="G19" s="127">
        <v>10</v>
      </c>
      <c r="H19" s="127">
        <f t="shared" si="2"/>
        <v>10</v>
      </c>
      <c r="I19" s="133">
        <f>H19*C19</f>
        <v>20</v>
      </c>
    </row>
    <row r="20" spans="1:9">
      <c r="A20" s="122">
        <v>12</v>
      </c>
      <c r="B20" s="109" t="s">
        <v>209</v>
      </c>
      <c r="C20" s="125">
        <v>1</v>
      </c>
      <c r="D20" s="125" t="s">
        <v>147</v>
      </c>
      <c r="E20" s="127">
        <v>17.5</v>
      </c>
      <c r="F20" s="127">
        <v>29.9</v>
      </c>
      <c r="G20" s="127">
        <v>14</v>
      </c>
      <c r="H20" s="127">
        <f t="shared" si="2"/>
        <v>20.47</v>
      </c>
      <c r="I20" s="133">
        <f>H20*C20</f>
        <v>20.47</v>
      </c>
    </row>
    <row r="21" spans="1:9">
      <c r="A21" s="123"/>
      <c r="B21" s="123"/>
      <c r="C21" s="123"/>
      <c r="D21" s="123"/>
      <c r="E21" s="128"/>
      <c r="F21" s="128"/>
      <c r="G21" s="128"/>
      <c r="H21" s="123"/>
      <c r="I21" s="129"/>
    </row>
    <row r="22" spans="1:9">
      <c r="A22" s="229" t="s">
        <v>210</v>
      </c>
      <c r="B22" s="229"/>
      <c r="C22" s="229"/>
      <c r="D22" s="229"/>
      <c r="E22" s="229"/>
      <c r="F22" s="229"/>
      <c r="G22" s="229"/>
      <c r="H22" s="229"/>
      <c r="I22" s="229"/>
    </row>
    <row r="23" spans="1:9">
      <c r="A23" s="123"/>
      <c r="B23" s="123"/>
      <c r="C23" s="123"/>
      <c r="D23" s="123"/>
      <c r="E23" s="128"/>
      <c r="F23" s="128"/>
      <c r="G23" s="128"/>
      <c r="H23" s="123"/>
      <c r="I23" s="129"/>
    </row>
    <row r="24" spans="1:9">
      <c r="A24" s="230" t="s">
        <v>178</v>
      </c>
      <c r="B24" s="228" t="s">
        <v>192</v>
      </c>
      <c r="C24" s="232" t="s">
        <v>232</v>
      </c>
      <c r="D24" s="228" t="s">
        <v>147</v>
      </c>
      <c r="E24" s="234" t="s">
        <v>179</v>
      </c>
      <c r="F24" s="234"/>
      <c r="G24" s="234"/>
      <c r="H24" s="106" t="s">
        <v>179</v>
      </c>
      <c r="I24" s="230" t="s">
        <v>246</v>
      </c>
    </row>
    <row r="25" spans="1:9">
      <c r="A25" s="231"/>
      <c r="B25" s="228"/>
      <c r="C25" s="233"/>
      <c r="D25" s="228"/>
      <c r="E25" s="126" t="s">
        <v>194</v>
      </c>
      <c r="F25" s="126" t="s">
        <v>181</v>
      </c>
      <c r="G25" s="126" t="s">
        <v>182</v>
      </c>
      <c r="H25" s="106" t="s">
        <v>183</v>
      </c>
      <c r="I25" s="231"/>
    </row>
    <row r="26" spans="1:9" ht="75">
      <c r="A26" s="122">
        <v>13</v>
      </c>
      <c r="B26" s="109" t="s">
        <v>211</v>
      </c>
      <c r="C26" s="125">
        <v>6</v>
      </c>
      <c r="D26" s="107" t="s">
        <v>212</v>
      </c>
      <c r="E26" s="127">
        <v>23.52</v>
      </c>
      <c r="F26" s="127">
        <v>44.9</v>
      </c>
      <c r="G26" s="127">
        <v>59.99</v>
      </c>
      <c r="H26" s="127">
        <f>AVERAGE(E26:G26)</f>
        <v>42.8</v>
      </c>
      <c r="I26" s="133">
        <f t="shared" ref="I26:I33" si="3">H26*C26</f>
        <v>256.8</v>
      </c>
    </row>
    <row r="27" spans="1:9" ht="135">
      <c r="A27" s="122">
        <v>14</v>
      </c>
      <c r="B27" s="109" t="s">
        <v>213</v>
      </c>
      <c r="C27" s="125">
        <v>6</v>
      </c>
      <c r="D27" s="125" t="s">
        <v>214</v>
      </c>
      <c r="E27" s="127">
        <v>3.1</v>
      </c>
      <c r="F27" s="127">
        <v>2.8</v>
      </c>
      <c r="G27" s="127">
        <v>3.4</v>
      </c>
      <c r="H27" s="127">
        <f t="shared" ref="H27:H33" si="4">AVERAGE(E27:G27)</f>
        <v>3.1</v>
      </c>
      <c r="I27" s="133">
        <f t="shared" si="3"/>
        <v>18.600000000000001</v>
      </c>
    </row>
    <row r="28" spans="1:9" ht="60">
      <c r="A28" s="122">
        <v>15</v>
      </c>
      <c r="B28" s="109" t="s">
        <v>215</v>
      </c>
      <c r="C28" s="125">
        <v>2</v>
      </c>
      <c r="D28" s="121" t="s">
        <v>216</v>
      </c>
      <c r="E28" s="127">
        <v>139.9</v>
      </c>
      <c r="F28" s="127">
        <v>156</v>
      </c>
      <c r="G28" s="127">
        <v>136.96</v>
      </c>
      <c r="H28" s="127">
        <f t="shared" si="4"/>
        <v>144.29</v>
      </c>
      <c r="I28" s="133">
        <f t="shared" si="3"/>
        <v>288.58</v>
      </c>
    </row>
    <row r="29" spans="1:9" ht="60">
      <c r="A29" s="122">
        <v>16</v>
      </c>
      <c r="B29" s="131" t="s">
        <v>217</v>
      </c>
      <c r="C29" s="107">
        <v>12</v>
      </c>
      <c r="D29" s="107" t="s">
        <v>218</v>
      </c>
      <c r="E29" s="127">
        <v>37.99</v>
      </c>
      <c r="F29" s="127">
        <v>50.05</v>
      </c>
      <c r="G29" s="127">
        <v>65.86</v>
      </c>
      <c r="H29" s="127">
        <f t="shared" si="4"/>
        <v>51.3</v>
      </c>
      <c r="I29" s="133">
        <f t="shared" si="3"/>
        <v>615.6</v>
      </c>
    </row>
    <row r="30" spans="1:9" ht="135">
      <c r="A30" s="122">
        <v>17</v>
      </c>
      <c r="B30" s="109" t="s">
        <v>219</v>
      </c>
      <c r="C30" s="125">
        <v>12</v>
      </c>
      <c r="D30" s="125" t="s">
        <v>214</v>
      </c>
      <c r="E30" s="127">
        <v>9.98</v>
      </c>
      <c r="F30" s="127">
        <v>4.62</v>
      </c>
      <c r="G30" s="127">
        <v>9.27</v>
      </c>
      <c r="H30" s="127">
        <f t="shared" si="4"/>
        <v>7.96</v>
      </c>
      <c r="I30" s="133">
        <f t="shared" si="3"/>
        <v>95.52</v>
      </c>
    </row>
    <row r="31" spans="1:9" ht="60">
      <c r="A31" s="122">
        <v>18</v>
      </c>
      <c r="B31" s="109" t="s">
        <v>220</v>
      </c>
      <c r="C31" s="125">
        <v>1</v>
      </c>
      <c r="D31" s="125" t="s">
        <v>147</v>
      </c>
      <c r="E31" s="127">
        <v>72.900000000000006</v>
      </c>
      <c r="F31" s="127">
        <v>89.99</v>
      </c>
      <c r="G31" s="127">
        <v>116</v>
      </c>
      <c r="H31" s="127">
        <f t="shared" si="4"/>
        <v>92.96</v>
      </c>
      <c r="I31" s="133">
        <f t="shared" si="3"/>
        <v>92.96</v>
      </c>
    </row>
    <row r="32" spans="1:9" ht="120">
      <c r="A32" s="122">
        <v>19</v>
      </c>
      <c r="B32" s="109" t="s">
        <v>221</v>
      </c>
      <c r="C32" s="125">
        <v>1</v>
      </c>
      <c r="D32" s="125" t="s">
        <v>147</v>
      </c>
      <c r="E32" s="127">
        <v>27.88</v>
      </c>
      <c r="F32" s="127">
        <v>27.58</v>
      </c>
      <c r="G32" s="127">
        <v>23.81</v>
      </c>
      <c r="H32" s="127">
        <f t="shared" si="4"/>
        <v>26.42</v>
      </c>
      <c r="I32" s="133">
        <f t="shared" si="3"/>
        <v>26.42</v>
      </c>
    </row>
    <row r="33" spans="1:9" ht="60">
      <c r="A33" s="122">
        <v>20</v>
      </c>
      <c r="B33" s="109" t="s">
        <v>222</v>
      </c>
      <c r="C33" s="125">
        <v>1</v>
      </c>
      <c r="D33" s="125" t="s">
        <v>147</v>
      </c>
      <c r="E33" s="127">
        <v>65.8</v>
      </c>
      <c r="F33" s="127">
        <v>36.01</v>
      </c>
      <c r="G33" s="127">
        <v>42.96</v>
      </c>
      <c r="H33" s="127">
        <f t="shared" si="4"/>
        <v>48.26</v>
      </c>
      <c r="I33" s="133">
        <f t="shared" si="3"/>
        <v>48.26</v>
      </c>
    </row>
    <row r="34" spans="1:9" ht="15.75" thickBot="1">
      <c r="A34" s="130"/>
      <c r="B34" s="130"/>
      <c r="C34" s="130"/>
      <c r="D34" s="130"/>
      <c r="E34" s="130"/>
      <c r="F34" s="130"/>
      <c r="G34" s="130"/>
      <c r="H34" s="130"/>
      <c r="I34" s="130"/>
    </row>
    <row r="35" spans="1:9" ht="15.75" thickBot="1">
      <c r="A35" s="241" t="s">
        <v>244</v>
      </c>
      <c r="B35" s="242"/>
      <c r="C35" s="242"/>
      <c r="D35" s="242"/>
      <c r="E35" s="242"/>
      <c r="F35" s="242"/>
      <c r="G35" s="242"/>
      <c r="H35" s="243"/>
      <c r="I35" s="134">
        <f>SUM(I4:I10,I16:I20,I26:I33)</f>
        <v>2364</v>
      </c>
    </row>
    <row r="36" spans="1:9" ht="15.75" thickBot="1">
      <c r="A36" s="235" t="s">
        <v>245</v>
      </c>
      <c r="B36" s="236"/>
      <c r="C36" s="236"/>
      <c r="D36" s="236"/>
      <c r="E36" s="236"/>
      <c r="F36" s="236"/>
      <c r="G36" s="236"/>
      <c r="H36" s="237"/>
      <c r="I36" s="134">
        <f>I35/12</f>
        <v>197</v>
      </c>
    </row>
  </sheetData>
  <mergeCells count="23">
    <mergeCell ref="A36:H36"/>
    <mergeCell ref="A1:I1"/>
    <mergeCell ref="A2:A3"/>
    <mergeCell ref="B2:B3"/>
    <mergeCell ref="C2:C3"/>
    <mergeCell ref="D2:D3"/>
    <mergeCell ref="E2:G2"/>
    <mergeCell ref="I2:I3"/>
    <mergeCell ref="A12:I12"/>
    <mergeCell ref="A14:A15"/>
    <mergeCell ref="B14:B15"/>
    <mergeCell ref="C14:C15"/>
    <mergeCell ref="D14:D15"/>
    <mergeCell ref="E14:G14"/>
    <mergeCell ref="I14:I15"/>
    <mergeCell ref="A35:H35"/>
    <mergeCell ref="A22:I22"/>
    <mergeCell ref="A24:A25"/>
    <mergeCell ref="B24:B25"/>
    <mergeCell ref="C24:C25"/>
    <mergeCell ref="D24:D25"/>
    <mergeCell ref="E24:G24"/>
    <mergeCell ref="I24:I25"/>
  </mergeCells>
  <pageMargins left="0.511811024" right="0.511811024" top="0.78740157499999996" bottom="0.78740157499999996" header="0.31496062000000002" footer="0.31496062000000002"/>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A72E68D64964046ADEF131DA8B9228A" ma:contentTypeVersion="10" ma:contentTypeDescription="Create a new document." ma:contentTypeScope="" ma:versionID="b0a1bf3f0839a80fb7576f1d1ddbe39c">
  <xsd:schema xmlns:xsd="http://www.w3.org/2001/XMLSchema" xmlns:xs="http://www.w3.org/2001/XMLSchema" xmlns:p="http://schemas.microsoft.com/office/2006/metadata/properties" xmlns:ns3="9c373f15-12d3-4336-9a5a-4c293e5de2f0" xmlns:ns4="f64d267d-d995-41ab-a62e-e65e3f2d2c35" targetNamespace="http://schemas.microsoft.com/office/2006/metadata/properties" ma:root="true" ma:fieldsID="2ccee5363a957227b4ba1d7bc35c0e9e" ns3:_="" ns4:_="">
    <xsd:import namespace="9c373f15-12d3-4336-9a5a-4c293e5de2f0"/>
    <xsd:import namespace="f64d267d-d995-41ab-a62e-e65e3f2d2c3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373f15-12d3-4336-9a5a-4c293e5de2f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4d267d-d995-41ab-a62e-e65e3f2d2c3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B5D9CE-935C-4835-A0CA-08E6A141D89C}">
  <ds:schemaRefs>
    <ds:schemaRef ds:uri="http://www.w3.org/XML/1998/namespace"/>
    <ds:schemaRef ds:uri="9c373f15-12d3-4336-9a5a-4c293e5de2f0"/>
    <ds:schemaRef ds:uri="http://schemas.microsoft.com/office/2006/metadata/properties"/>
    <ds:schemaRef ds:uri="http://schemas.openxmlformats.org/package/2006/metadata/core-properties"/>
    <ds:schemaRef ds:uri="http://schemas.microsoft.com/office/2006/documentManagement/types"/>
    <ds:schemaRef ds:uri="http://purl.org/dc/elements/1.1/"/>
    <ds:schemaRef ds:uri="http://purl.org/dc/dcmitype/"/>
    <ds:schemaRef ds:uri="http://schemas.microsoft.com/office/infopath/2007/PartnerControls"/>
    <ds:schemaRef ds:uri="f64d267d-d995-41ab-a62e-e65e3f2d2c35"/>
    <ds:schemaRef ds:uri="http://purl.org/dc/terms/"/>
  </ds:schemaRefs>
</ds:datastoreItem>
</file>

<file path=customXml/itemProps2.xml><?xml version="1.0" encoding="utf-8"?>
<ds:datastoreItem xmlns:ds="http://schemas.openxmlformats.org/officeDocument/2006/customXml" ds:itemID="{0708C5E2-7ED3-47EA-8F4B-205D4036A51E}">
  <ds:schemaRefs>
    <ds:schemaRef ds:uri="http://schemas.microsoft.com/sharepoint/v3/contenttype/forms"/>
  </ds:schemaRefs>
</ds:datastoreItem>
</file>

<file path=customXml/itemProps3.xml><?xml version="1.0" encoding="utf-8"?>
<ds:datastoreItem xmlns:ds="http://schemas.openxmlformats.org/officeDocument/2006/customXml" ds:itemID="{B6E25989-BB86-4957-98C7-A3D217BB161F}">
  <ds:schemaRefs>
    <ds:schemaRef ds:uri="http://schemas.microsoft.com/office/2006/metadata/contentType"/>
    <ds:schemaRef ds:uri="http://schemas.microsoft.com/office/2006/metadata/properties/metaAttributes"/>
    <ds:schemaRef ds:uri="http://www.w3.org/2000/xmlns/"/>
    <ds:schemaRef ds:uri="http://www.w3.org/2001/XMLSchema"/>
    <ds:schemaRef ds:uri="9c373f15-12d3-4336-9a5a-4c293e5de2f0"/>
    <ds:schemaRef ds:uri="f64d267d-d995-41ab-a62e-e65e3f2d2c35"/>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Custo Final</vt:lpstr>
      <vt:lpstr>Custos Empregados</vt:lpstr>
      <vt:lpstr>Salários e Benefícios</vt:lpstr>
      <vt:lpstr>Material de Limpeza </vt:lpstr>
      <vt:lpstr>Uniformes</vt:lpstr>
      <vt:lpstr>'Custo Final'!Area_de_impressao</vt:lpstr>
      <vt:lpstr>'Custos Empregados'!Area_de_impressao</vt:lpstr>
      <vt:lpstr>'Salários e Benefícios'!Area_de_impressao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Arcangela Silva Casagrande</dc:creator>
  <cp:keywords/>
  <dc:description/>
  <cp:lastModifiedBy>STI</cp:lastModifiedBy>
  <cp:revision/>
  <cp:lastPrinted>2022-07-06T13:40:32Z</cp:lastPrinted>
  <dcterms:created xsi:type="dcterms:W3CDTF">2018-01-23T19:35:16Z</dcterms:created>
  <dcterms:modified xsi:type="dcterms:W3CDTF">2023-03-10T14:58:03Z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0x0101000A72E68D64964046ADEF131DA8B9228A</vt:lpwstr>
  </property>
</Properties>
</file>